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ANALISIS MERCADO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6" l="1"/>
  <c r="H110" i="6" l="1"/>
  <c r="H109" i="6"/>
  <c r="H106" i="6"/>
  <c r="H107" i="6"/>
  <c r="H105" i="6"/>
  <c r="H98" i="6"/>
  <c r="H95" i="6"/>
  <c r="H89" i="6"/>
  <c r="H83" i="6"/>
  <c r="H85" i="6"/>
  <c r="H86" i="6"/>
  <c r="H82" i="6"/>
  <c r="H77" i="6"/>
  <c r="H80" i="6"/>
  <c r="H71" i="6"/>
  <c r="H66" i="6"/>
  <c r="H67" i="6"/>
  <c r="H56" i="6"/>
  <c r="H57" i="6"/>
  <c r="H59" i="6"/>
  <c r="H60" i="6"/>
  <c r="H61" i="6"/>
  <c r="H62" i="6"/>
  <c r="H63" i="6"/>
  <c r="H55" i="6"/>
  <c r="H48" i="6"/>
  <c r="H49" i="6"/>
  <c r="H50" i="6"/>
  <c r="H51" i="6"/>
  <c r="H52" i="6"/>
  <c r="H53" i="6"/>
  <c r="H47" i="6"/>
  <c r="H45" i="6"/>
  <c r="H38" i="6"/>
  <c r="H39" i="6"/>
  <c r="H40" i="6"/>
  <c r="H41" i="6"/>
  <c r="H42" i="6"/>
  <c r="H43" i="6"/>
  <c r="H44" i="6"/>
  <c r="H37" i="6"/>
  <c r="H26" i="6"/>
  <c r="H29" i="6"/>
  <c r="H30" i="6"/>
  <c r="H31" i="6"/>
  <c r="H33" i="6"/>
  <c r="H34" i="6"/>
  <c r="H23" i="6"/>
  <c r="H17" i="6"/>
  <c r="H18" i="6"/>
  <c r="H19" i="6"/>
  <c r="H20" i="6"/>
  <c r="H21" i="6"/>
  <c r="H16" i="6"/>
  <c r="H9" i="6"/>
  <c r="H10" i="6"/>
  <c r="H11" i="6"/>
  <c r="H12" i="6"/>
  <c r="H13" i="6"/>
  <c r="H14" i="6"/>
  <c r="H8" i="6"/>
  <c r="F110" i="6"/>
  <c r="F109" i="6"/>
  <c r="F107" i="6"/>
  <c r="I107" i="6" s="1"/>
  <c r="F106" i="6"/>
  <c r="F105" i="6"/>
  <c r="D103" i="6"/>
  <c r="F103" i="6" s="1"/>
  <c r="D102" i="6"/>
  <c r="F102" i="6" s="1"/>
  <c r="D101" i="6"/>
  <c r="F101" i="6" s="1"/>
  <c r="D100" i="6"/>
  <c r="F100" i="6" s="1"/>
  <c r="F98" i="6"/>
  <c r="D97" i="6"/>
  <c r="H97" i="6" s="1"/>
  <c r="D96" i="6"/>
  <c r="F96" i="6" s="1"/>
  <c r="F95" i="6"/>
  <c r="D94" i="6"/>
  <c r="F94" i="6" s="1"/>
  <c r="D91" i="6"/>
  <c r="D92" i="6" s="1"/>
  <c r="H92" i="6" s="1"/>
  <c r="F89" i="6"/>
  <c r="D88" i="6"/>
  <c r="F88" i="6" s="1"/>
  <c r="D87" i="6"/>
  <c r="F87" i="6" s="1"/>
  <c r="F86" i="6"/>
  <c r="F85" i="6"/>
  <c r="D84" i="6"/>
  <c r="F84" i="6" s="1"/>
  <c r="F83" i="6"/>
  <c r="F82" i="6"/>
  <c r="F80" i="6"/>
  <c r="D79" i="6"/>
  <c r="F79" i="6" s="1"/>
  <c r="D78" i="6"/>
  <c r="F78" i="6" s="1"/>
  <c r="F77" i="6"/>
  <c r="D76" i="6"/>
  <c r="F76" i="6" s="1"/>
  <c r="D73" i="6"/>
  <c r="D74" i="6" s="1"/>
  <c r="H74" i="6" s="1"/>
  <c r="F71" i="6"/>
  <c r="D69" i="6"/>
  <c r="D70" i="6" s="1"/>
  <c r="F70" i="6" s="1"/>
  <c r="F67" i="6"/>
  <c r="I67" i="6" s="1"/>
  <c r="F66" i="6"/>
  <c r="D65" i="6"/>
  <c r="F65" i="6" s="1"/>
  <c r="F63" i="6"/>
  <c r="F62" i="6"/>
  <c r="F61" i="6"/>
  <c r="F60" i="6"/>
  <c r="I60" i="6" s="1"/>
  <c r="F59" i="6"/>
  <c r="D58" i="6"/>
  <c r="F58" i="6" s="1"/>
  <c r="F57" i="6"/>
  <c r="F56" i="6"/>
  <c r="F55" i="6"/>
  <c r="F53" i="6"/>
  <c r="F52" i="6"/>
  <c r="F51" i="6"/>
  <c r="I51" i="6" s="1"/>
  <c r="F50" i="6"/>
  <c r="F49" i="6"/>
  <c r="F48" i="6"/>
  <c r="F47" i="6"/>
  <c r="F45" i="6"/>
  <c r="F44" i="6"/>
  <c r="F43" i="6"/>
  <c r="F42" i="6"/>
  <c r="F41" i="6"/>
  <c r="F40" i="6"/>
  <c r="F39" i="6"/>
  <c r="F38" i="6"/>
  <c r="F37" i="6"/>
  <c r="D35" i="6"/>
  <c r="F35" i="6" s="1"/>
  <c r="F34" i="6"/>
  <c r="F33" i="6"/>
  <c r="D32" i="6"/>
  <c r="F32" i="6" s="1"/>
  <c r="F31" i="6"/>
  <c r="I31" i="6" s="1"/>
  <c r="F30" i="6"/>
  <c r="F29" i="6"/>
  <c r="F26" i="6"/>
  <c r="D25" i="6"/>
  <c r="D27" i="6" s="1"/>
  <c r="H27" i="6" s="1"/>
  <c r="F23" i="6"/>
  <c r="F21" i="6"/>
  <c r="F20" i="6"/>
  <c r="I20" i="6" s="1"/>
  <c r="F19" i="6"/>
  <c r="F18" i="6"/>
  <c r="F17" i="6"/>
  <c r="F16" i="6"/>
  <c r="F14" i="6"/>
  <c r="F13" i="6"/>
  <c r="F12" i="6"/>
  <c r="F11" i="6"/>
  <c r="F10" i="6"/>
  <c r="F9" i="6"/>
  <c r="F8" i="6"/>
  <c r="I10" i="6" l="1"/>
  <c r="I14" i="6"/>
  <c r="I40" i="6"/>
  <c r="I44" i="6"/>
  <c r="I89" i="6"/>
  <c r="I80" i="6"/>
  <c r="H78" i="6"/>
  <c r="I78" i="6" s="1"/>
  <c r="H73" i="6"/>
  <c r="I19" i="6"/>
  <c r="I49" i="6"/>
  <c r="I53" i="6"/>
  <c r="I62" i="6"/>
  <c r="I85" i="6"/>
  <c r="I11" i="6"/>
  <c r="I26" i="6"/>
  <c r="I41" i="6"/>
  <c r="I45" i="6"/>
  <c r="I55" i="6"/>
  <c r="I77" i="6"/>
  <c r="I86" i="6"/>
  <c r="H79" i="6"/>
  <c r="I79" i="6" s="1"/>
  <c r="H87" i="6"/>
  <c r="I87" i="6" s="1"/>
  <c r="I16" i="6"/>
  <c r="I82" i="6"/>
  <c r="H32" i="6"/>
  <c r="I32" i="6" s="1"/>
  <c r="H102" i="6"/>
  <c r="I102" i="6" s="1"/>
  <c r="I8" i="6"/>
  <c r="I17" i="6"/>
  <c r="I21" i="6"/>
  <c r="I29" i="6"/>
  <c r="I33" i="6"/>
  <c r="I38" i="6"/>
  <c r="I42" i="6"/>
  <c r="I56" i="6"/>
  <c r="H65" i="6"/>
  <c r="I110" i="6"/>
  <c r="I105" i="6"/>
  <c r="H25" i="6"/>
  <c r="H96" i="6"/>
  <c r="I96" i="6" s="1"/>
  <c r="I37" i="6"/>
  <c r="I50" i="6"/>
  <c r="I59" i="6"/>
  <c r="I63" i="6"/>
  <c r="I106" i="6"/>
  <c r="H35" i="6"/>
  <c r="I35" i="6" s="1"/>
  <c r="H58" i="6"/>
  <c r="I58" i="6" s="1"/>
  <c r="H70" i="6"/>
  <c r="I70" i="6" s="1"/>
  <c r="H101" i="6"/>
  <c r="I101" i="6" s="1"/>
  <c r="I12" i="6"/>
  <c r="I47" i="6"/>
  <c r="I71" i="6"/>
  <c r="I83" i="6"/>
  <c r="F97" i="6"/>
  <c r="I97" i="6" s="1"/>
  <c r="H91" i="6"/>
  <c r="H94" i="6"/>
  <c r="I94" i="6" s="1"/>
  <c r="H100" i="6"/>
  <c r="I100" i="6" s="1"/>
  <c r="I9" i="6"/>
  <c r="I13" i="6"/>
  <c r="I18" i="6"/>
  <c r="I23" i="6"/>
  <c r="I30" i="6"/>
  <c r="I34" i="6"/>
  <c r="I39" i="6"/>
  <c r="I43" i="6"/>
  <c r="I48" i="6"/>
  <c r="I52" i="6"/>
  <c r="I57" i="6"/>
  <c r="I61" i="6"/>
  <c r="I66" i="6"/>
  <c r="I95" i="6"/>
  <c r="I98" i="6"/>
  <c r="I109" i="6"/>
  <c r="H69" i="6"/>
  <c r="H76" i="6"/>
  <c r="I76" i="6" s="1"/>
  <c r="H88" i="6"/>
  <c r="I88" i="6" s="1"/>
  <c r="H84" i="6"/>
  <c r="H103" i="6"/>
  <c r="I103" i="6" s="1"/>
  <c r="F69" i="6"/>
  <c r="D75" i="6"/>
  <c r="F74" i="6"/>
  <c r="I74" i="6" s="1"/>
  <c r="D28" i="6"/>
  <c r="F27" i="6"/>
  <c r="I27" i="6" s="1"/>
  <c r="F92" i="6"/>
  <c r="I92" i="6" s="1"/>
  <c r="D93" i="6"/>
  <c r="F25" i="6"/>
  <c r="F91" i="6"/>
  <c r="F73" i="6"/>
  <c r="I73" i="6" l="1"/>
  <c r="I91" i="6"/>
  <c r="I25" i="6"/>
  <c r="I65" i="6"/>
  <c r="I69" i="6"/>
  <c r="F75" i="6"/>
  <c r="H75" i="6"/>
  <c r="I84" i="6"/>
  <c r="F93" i="6"/>
  <c r="H93" i="6"/>
  <c r="F28" i="6"/>
  <c r="H28" i="6"/>
  <c r="H112" i="6" s="1"/>
  <c r="H113" i="6" l="1"/>
  <c r="I93" i="6"/>
  <c r="I75" i="6"/>
  <c r="I28" i="6"/>
  <c r="H114" i="6" l="1"/>
  <c r="H115" i="6"/>
  <c r="I112" i="6"/>
  <c r="F115" i="6"/>
  <c r="H116" i="6" l="1"/>
  <c r="H117" i="6" s="1"/>
  <c r="F114" i="6"/>
  <c r="I114" i="6" s="1"/>
  <c r="F113" i="6"/>
  <c r="I113" i="6" s="1"/>
  <c r="I115" i="6"/>
  <c r="F116" i="6" l="1"/>
  <c r="F117" i="6" s="1"/>
  <c r="I117" i="6" s="1"/>
  <c r="I116" i="6" l="1"/>
</calcChain>
</file>

<file path=xl/sharedStrings.xml><?xml version="1.0" encoding="utf-8"?>
<sst xmlns="http://schemas.openxmlformats.org/spreadsheetml/2006/main" count="306" uniqueCount="168">
  <si>
    <t xml:space="preserve">INSTALACION LAVAMANOS PORTATILES </t>
  </si>
  <si>
    <t>UND</t>
  </si>
  <si>
    <t>CANT</t>
  </si>
  <si>
    <t>VR. UNT</t>
  </si>
  <si>
    <t>VR. TOTAL</t>
  </si>
  <si>
    <t>1.1</t>
  </si>
  <si>
    <t>LAVAMANOS PORTARIL GRADOS TERCEROS</t>
  </si>
  <si>
    <t>1.2</t>
  </si>
  <si>
    <t xml:space="preserve">Instalacion lavamanos portatiles , incluye platina 1/2" aluminio, con dos chazos fijos hacia el muro. </t>
  </si>
  <si>
    <t>1.3</t>
  </si>
  <si>
    <t>Punto hidraulico 1/2"</t>
  </si>
  <si>
    <t>1.4</t>
  </si>
  <si>
    <t xml:space="preserve">Punto sanitario 1 1/2" </t>
  </si>
  <si>
    <t>1.5</t>
  </si>
  <si>
    <t>Red hidraulica 1/2"</t>
  </si>
  <si>
    <t>ML</t>
  </si>
  <si>
    <t>1.6</t>
  </si>
  <si>
    <t xml:space="preserve">Red sanitaria 1 1/2" </t>
  </si>
  <si>
    <t>1.7</t>
  </si>
  <si>
    <t>Excavaciones en material comun para instalcion tuberia 1/2"</t>
  </si>
  <si>
    <t>1.8</t>
  </si>
  <si>
    <t>Relleno y mortero tuberia 1/2"</t>
  </si>
  <si>
    <t xml:space="preserve">LAVAMANOS PORTARIL GADOS CUARTOS </t>
  </si>
  <si>
    <t>2.1</t>
  </si>
  <si>
    <t>2.2</t>
  </si>
  <si>
    <t>2.3</t>
  </si>
  <si>
    <t>2.4</t>
  </si>
  <si>
    <t>2.5</t>
  </si>
  <si>
    <t>2.6</t>
  </si>
  <si>
    <t>Apertura en muro poceta para red sanitaria 1 1/2"</t>
  </si>
  <si>
    <t xml:space="preserve">TANQUE RESERVA SOBRE PLACA BAÑOS CUARTOS </t>
  </si>
  <si>
    <t>3.1</t>
  </si>
  <si>
    <t>Mantenimiento red para funcinamiento baños, lavamanos y ducha, incluye camnio de cheques, llaves y todos los elementos necesarios para su correcto fucionamiento</t>
  </si>
  <si>
    <t xml:space="preserve">AULA PK 5 </t>
  </si>
  <si>
    <t>4.1</t>
  </si>
  <si>
    <t xml:space="preserve">Demolicion pañete en mal estado </t>
  </si>
  <si>
    <t>M2</t>
  </si>
  <si>
    <t>4.2</t>
  </si>
  <si>
    <t xml:space="preserve">Demolicion piso para caja, para rejilla </t>
  </si>
  <si>
    <t>4.3</t>
  </si>
  <si>
    <t>Pañete interior E:0,03</t>
  </si>
  <si>
    <t>4.4</t>
  </si>
  <si>
    <t xml:space="preserve">Estuco y pintura sobre estuco interior </t>
  </si>
  <si>
    <t>4.5</t>
  </si>
  <si>
    <t xml:space="preserve">Desinstalacion baño existente </t>
  </si>
  <si>
    <t>4.6</t>
  </si>
  <si>
    <t xml:space="preserve">Suministro e instalacion baño </t>
  </si>
  <si>
    <t>4.7</t>
  </si>
  <si>
    <t xml:space="preserve">Concreto 3000 PSI, para instalacion rejilla </t>
  </si>
  <si>
    <t>4.8</t>
  </si>
  <si>
    <t>Suministro e instalacion rejilla platina 3/4" X 1/4", incluye angulo de 1" separado cada 2cm</t>
  </si>
  <si>
    <t>BAÑO  PK 3</t>
  </si>
  <si>
    <t>5.1</t>
  </si>
  <si>
    <t xml:space="preserve">Demolicion muro para pasante tuberia 1/2", hidraulica, incluye resanes </t>
  </si>
  <si>
    <t>5.2</t>
  </si>
  <si>
    <t xml:space="preserve">Demolicion piso para tuberia 1 1/2", sanitaria, incluye resanes </t>
  </si>
  <si>
    <t>5.3</t>
  </si>
  <si>
    <t>5.4</t>
  </si>
  <si>
    <t>5.5</t>
  </si>
  <si>
    <t>5.6</t>
  </si>
  <si>
    <t>5.7</t>
  </si>
  <si>
    <t>5.8</t>
  </si>
  <si>
    <t>5.9</t>
  </si>
  <si>
    <t xml:space="preserve">LAVAMANOS PORTATIL FRENTE A COMEDOR PRIMARIA </t>
  </si>
  <si>
    <t>6.1</t>
  </si>
  <si>
    <t>6.2</t>
  </si>
  <si>
    <t>6.3</t>
  </si>
  <si>
    <t>6.4</t>
  </si>
  <si>
    <t>6.5</t>
  </si>
  <si>
    <t>6.6</t>
  </si>
  <si>
    <t>6.7</t>
  </si>
  <si>
    <t xml:space="preserve">LAVAMANOS PORTATIL PEQUEÑO DETRÁS DE LOS QUINTOS </t>
  </si>
  <si>
    <t>7.1</t>
  </si>
  <si>
    <t>7.2</t>
  </si>
  <si>
    <t>7.3</t>
  </si>
  <si>
    <t xml:space="preserve">Desinstalacion tejas en eternit en mal estado </t>
  </si>
  <si>
    <t>7.4</t>
  </si>
  <si>
    <t>Suministro e instalacion teja de eternit No 6</t>
  </si>
  <si>
    <t>7.5</t>
  </si>
  <si>
    <t>7.6</t>
  </si>
  <si>
    <t>7.7</t>
  </si>
  <si>
    <t>7.8</t>
  </si>
  <si>
    <t>7.9</t>
  </si>
  <si>
    <t>CIELO RASO PRIMARIA Y BACHILLERATO</t>
  </si>
  <si>
    <t>8.1</t>
  </si>
  <si>
    <t>8.2</t>
  </si>
  <si>
    <t>8.3</t>
  </si>
  <si>
    <t xml:space="preserve">Mantenimeinto cielo raso icopor en Bilinguismo y sistemas </t>
  </si>
  <si>
    <t>GLB</t>
  </si>
  <si>
    <t xml:space="preserve">DOMO PRIMARIA </t>
  </si>
  <si>
    <t xml:space="preserve">Desintalacion domo general </t>
  </si>
  <si>
    <t xml:space="preserve">Mantenimiento e instalacion del mismo, incluye recuperacion angulos de borde en alumnio, conectores, tornillos y todos los elementos para correcto funcionamiento </t>
  </si>
  <si>
    <t xml:space="preserve">reja tipo bancaria color blanco similar al color existente </t>
  </si>
  <si>
    <t xml:space="preserve">CAMBIO SANITARIOS KIOSKO PRIMARIA </t>
  </si>
  <si>
    <t>10.1</t>
  </si>
  <si>
    <t>10.2</t>
  </si>
  <si>
    <t xml:space="preserve">VALOR COSTOS DIRECTOS </t>
  </si>
  <si>
    <t>ADMINISRACION</t>
  </si>
  <si>
    <t>A</t>
  </si>
  <si>
    <t>IMPREVISTOS</t>
  </si>
  <si>
    <t>I</t>
  </si>
  <si>
    <t>UTILIDAD</t>
  </si>
  <si>
    <t>U</t>
  </si>
  <si>
    <t xml:space="preserve">VALOR COSTOS INDIRECTOS </t>
  </si>
  <si>
    <t>VALOR TOTAL PROPUESTA ECONOMICA</t>
  </si>
  <si>
    <t>9.1</t>
  </si>
  <si>
    <t>9.2</t>
  </si>
  <si>
    <t>9.3</t>
  </si>
  <si>
    <t xml:space="preserve">Desinstalacion e instalacion laminas de cielo raso en pvc en mal estado, sunministro material en mal estado, omegas, moduras, uniones, tornillos y todos los elementos necesarios para su correcto funcionamiento,color blancas similar a las existenes </t>
  </si>
  <si>
    <t xml:space="preserve">Desinstalacion e instalacion laminas de cielo raso en pvc en mal estado, sunministro material en mal estado, omegas, moduras, uniones, tornillos y todos los elementos necesarios para su correcto funcionamiento,color gris similar a las existenes, área refrigerios </t>
  </si>
  <si>
    <t xml:space="preserve">SALON 314 </t>
  </si>
  <si>
    <t xml:space="preserve">Rasqueteado de pañete en mal estado </t>
  </si>
  <si>
    <t xml:space="preserve">Pañetes impermeabilizados muros interiores </t>
  </si>
  <si>
    <t xml:space="preserve">Estuco muros interiores </t>
  </si>
  <si>
    <t xml:space="preserve">Pintura interior muros tipo 1 color similar al existente </t>
  </si>
  <si>
    <t xml:space="preserve">Mantenimineto cubierta existente, tejas rotas, desplazadas, ganhcos, amarres y todos los elementos necesarios para su correcto funcionamiento </t>
  </si>
  <si>
    <t xml:space="preserve">Pintura techo asbesto cemento color blanco similar al existente </t>
  </si>
  <si>
    <t xml:space="preserve">Pintura ventaneria metalica color similar al existente </t>
  </si>
  <si>
    <t xml:space="preserve">Limpieza y boquillado fachaleta existente exterior </t>
  </si>
  <si>
    <t>SALON 315</t>
  </si>
  <si>
    <t>SALON 313</t>
  </si>
  <si>
    <t xml:space="preserve">SALA PROFESORES PRIMARIA </t>
  </si>
  <si>
    <t>PK MARTHA QUIMBAYO</t>
  </si>
  <si>
    <t>M3</t>
  </si>
  <si>
    <t>Suministro e instalación tuberia de aguas lluvias 3"</t>
  </si>
  <si>
    <t>4.9</t>
  </si>
  <si>
    <t>4.10</t>
  </si>
  <si>
    <t>4.11</t>
  </si>
  <si>
    <t xml:space="preserve">Excavación material comun </t>
  </si>
  <si>
    <t>Relleno de Excavación material comun</t>
  </si>
  <si>
    <t>15.1</t>
  </si>
  <si>
    <t>10.3</t>
  </si>
  <si>
    <t>10.4</t>
  </si>
  <si>
    <t>10.5</t>
  </si>
  <si>
    <t>10.6</t>
  </si>
  <si>
    <t>10.7</t>
  </si>
  <si>
    <t>10.8</t>
  </si>
  <si>
    <t>11.2</t>
  </si>
  <si>
    <t>11.3</t>
  </si>
  <si>
    <t>11.4</t>
  </si>
  <si>
    <t>11.5</t>
  </si>
  <si>
    <t>11.6</t>
  </si>
  <si>
    <t>11.7</t>
  </si>
  <si>
    <t>11.8</t>
  </si>
  <si>
    <t>11.9</t>
  </si>
  <si>
    <t>12.1</t>
  </si>
  <si>
    <t>12.2</t>
  </si>
  <si>
    <t>12.3</t>
  </si>
  <si>
    <t>12.4</t>
  </si>
  <si>
    <t>12.5</t>
  </si>
  <si>
    <t>12.6</t>
  </si>
  <si>
    <t>12.7</t>
  </si>
  <si>
    <t>12.8</t>
  </si>
  <si>
    <t>13.1</t>
  </si>
  <si>
    <t>13.2</t>
  </si>
  <si>
    <t>13.3</t>
  </si>
  <si>
    <t>13.4</t>
  </si>
  <si>
    <t>14.1</t>
  </si>
  <si>
    <t>14.2</t>
  </si>
  <si>
    <t>14.3</t>
  </si>
  <si>
    <t>15.2</t>
  </si>
  <si>
    <t xml:space="preserve">COTIZACION 1 </t>
  </si>
  <si>
    <t>COTIZACION 2</t>
  </si>
  <si>
    <t>PROMEDIO TOTAL</t>
  </si>
  <si>
    <t>VALOR PROMEDIO DIECIOCHO MILLONES CIENTO SESENTA Y SIETE MIL CUATROCIENTOS NOVENTA Y SIETE PESOS CON SETENTA Y SEIS CENTAVOS ($18,16734973,76) M/CTE.</t>
  </si>
  <si>
    <t>MANTENIMIENTO DE AULAS DE CLASES, UNIDADES SANITARIAS E INSTALACION DE LAVAMANOS PORTATILES PARA LA INSTITUCION EDUCATIVA LICEO NACIONAL</t>
  </si>
  <si>
    <t>Esp. INES HERRERA VIZCAYA</t>
  </si>
  <si>
    <t>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</si>
</sst>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[$$-240A]\ * #,##0.00_);_([$$-240A]\ * \(#,##0.00\);_([$$-240A]\ * &quot;-&quot;??_);_(@_)"/>
    <numFmt numFmtId="166" formatCode="_-[$$-240A]\ * #,##0.00_-;\-[$$-240A]\ * #,##0.00_-;_-[$$-240A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name val="Tahoma"/>
      <family val="2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/>
    <xf numFmtId="165" fontId="0" fillId="0" borderId="0" xfId="0" applyNumberFormat="1" applyFill="1"/>
    <xf numFmtId="0" fontId="9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9" fontId="0" fillId="0" borderId="0" xfId="0" applyNumberFormat="1" applyFill="1"/>
    <xf numFmtId="0" fontId="10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wrapText="1"/>
    </xf>
    <xf numFmtId="0" fontId="0" fillId="0" borderId="8" xfId="0" applyFill="1" applyBorder="1"/>
    <xf numFmtId="164" fontId="0" fillId="0" borderId="0" xfId="1" applyFont="1"/>
    <xf numFmtId="166" fontId="0" fillId="0" borderId="0" xfId="0" applyNumberFormat="1"/>
    <xf numFmtId="0" fontId="2" fillId="0" borderId="0" xfId="0" applyFont="1"/>
    <xf numFmtId="0" fontId="6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2" fillId="0" borderId="8" xfId="0" applyFont="1" applyFill="1" applyBorder="1"/>
    <xf numFmtId="0" fontId="12" fillId="0" borderId="0" xfId="0" applyFont="1" applyFill="1" applyAlignment="1"/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/>
    <xf numFmtId="0" fontId="0" fillId="0" borderId="8" xfId="0" applyFont="1" applyFill="1" applyBorder="1" applyAlignment="1"/>
    <xf numFmtId="0" fontId="0" fillId="0" borderId="8" xfId="0" applyFill="1" applyBorder="1" applyAlignment="1">
      <alignment wrapText="1"/>
    </xf>
    <xf numFmtId="2" fontId="0" fillId="0" borderId="8" xfId="0" applyNumberFormat="1" applyFont="1" applyFill="1" applyBorder="1" applyAlignment="1">
      <alignment horizontal="center"/>
    </xf>
    <xf numFmtId="9" fontId="10" fillId="0" borderId="8" xfId="0" applyNumberFormat="1" applyFont="1" applyFill="1" applyBorder="1" applyAlignment="1">
      <alignment horizontal="center"/>
    </xf>
    <xf numFmtId="165" fontId="1" fillId="0" borderId="8" xfId="1" applyNumberFormat="1" applyFont="1" applyFill="1" applyBorder="1" applyAlignment="1">
      <alignment horizontal="center"/>
    </xf>
    <xf numFmtId="165" fontId="0" fillId="0" borderId="8" xfId="0" applyNumberFormat="1" applyFont="1" applyFill="1" applyBorder="1"/>
    <xf numFmtId="0" fontId="0" fillId="0" borderId="8" xfId="0" applyFont="1" applyFill="1" applyBorder="1"/>
    <xf numFmtId="0" fontId="10" fillId="0" borderId="8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9" xfId="0" applyFill="1" applyBorder="1"/>
    <xf numFmtId="165" fontId="0" fillId="0" borderId="9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7" xfId="0" applyFill="1" applyBorder="1"/>
    <xf numFmtId="0" fontId="0" fillId="0" borderId="14" xfId="0" applyFill="1" applyBorder="1"/>
    <xf numFmtId="0" fontId="2" fillId="0" borderId="15" xfId="0" applyFont="1" applyFill="1" applyBorder="1"/>
    <xf numFmtId="0" fontId="0" fillId="0" borderId="15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165" fontId="10" fillId="0" borderId="10" xfId="0" applyNumberFormat="1" applyFont="1" applyFill="1" applyBorder="1"/>
    <xf numFmtId="165" fontId="13" fillId="0" borderId="13" xfId="0" applyNumberFormat="1" applyFont="1" applyFill="1" applyBorder="1"/>
    <xf numFmtId="0" fontId="0" fillId="0" borderId="17" xfId="0" applyFont="1" applyFill="1" applyBorder="1"/>
    <xf numFmtId="165" fontId="0" fillId="0" borderId="10" xfId="0" applyNumberFormat="1" applyFont="1" applyFill="1" applyBorder="1"/>
    <xf numFmtId="165" fontId="0" fillId="0" borderId="13" xfId="0" applyNumberFormat="1" applyFont="1" applyFill="1" applyBorder="1"/>
    <xf numFmtId="165" fontId="0" fillId="0" borderId="11" xfId="0" applyNumberFormat="1" applyFont="1" applyFill="1" applyBorder="1"/>
    <xf numFmtId="0" fontId="14" fillId="0" borderId="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7"/>
  <sheetViews>
    <sheetView tabSelected="1" view="pageLayout" topLeftCell="A37" zoomScaleNormal="100" workbookViewId="0">
      <selection activeCell="D124" sqref="D124"/>
    </sheetView>
  </sheetViews>
  <sheetFormatPr baseColWidth="10" defaultColWidth="9.109375" defaultRowHeight="14.4" x14ac:dyDescent="0.3"/>
  <cols>
    <col min="1" max="1" width="6.6640625" customWidth="1"/>
    <col min="2" max="2" width="56.88671875" customWidth="1"/>
    <col min="3" max="3" width="5" bestFit="1" customWidth="1"/>
    <col min="4" max="4" width="8" bestFit="1" customWidth="1"/>
    <col min="5" max="5" width="13.5546875" customWidth="1"/>
    <col min="6" max="6" width="16.109375" customWidth="1"/>
    <col min="7" max="7" width="13" bestFit="1" customWidth="1"/>
    <col min="8" max="8" width="16.5546875" customWidth="1"/>
    <col min="9" max="9" width="17.44140625" customWidth="1"/>
    <col min="10" max="10" width="14.6640625" bestFit="1" customWidth="1"/>
    <col min="11" max="12" width="13" bestFit="1" customWidth="1"/>
  </cols>
  <sheetData>
    <row r="2" spans="1:10" ht="15" thickBot="1" x14ac:dyDescent="0.35"/>
    <row r="3" spans="1:10" ht="15" thickBot="1" x14ac:dyDescent="0.35">
      <c r="A3" s="64" t="s">
        <v>165</v>
      </c>
      <c r="B3" s="65"/>
      <c r="C3" s="65"/>
      <c r="D3" s="65"/>
      <c r="E3" s="65"/>
      <c r="F3" s="65"/>
      <c r="G3" s="65"/>
      <c r="H3" s="65"/>
      <c r="I3" s="66"/>
    </row>
    <row r="4" spans="1:10" ht="10.199999999999999" customHeight="1" thickBot="1" x14ac:dyDescent="0.35">
      <c r="A4" s="21"/>
      <c r="B4" s="22"/>
      <c r="C4" s="22"/>
      <c r="D4" s="22"/>
      <c r="E4" s="22"/>
      <c r="F4" s="22"/>
    </row>
    <row r="5" spans="1:10" s="3" customFormat="1" ht="17.399999999999999" x14ac:dyDescent="0.3">
      <c r="A5" s="40"/>
      <c r="B5" s="41"/>
      <c r="C5" s="41"/>
      <c r="D5" s="41"/>
      <c r="E5" s="62" t="s">
        <v>161</v>
      </c>
      <c r="F5" s="62"/>
      <c r="G5" s="63" t="s">
        <v>162</v>
      </c>
      <c r="H5" s="63"/>
      <c r="I5" s="61" t="s">
        <v>163</v>
      </c>
      <c r="J5" s="25"/>
    </row>
    <row r="6" spans="1:10" s="3" customFormat="1" ht="12.75" customHeight="1" x14ac:dyDescent="0.3">
      <c r="A6" s="42">
        <v>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3</v>
      </c>
      <c r="H6" s="2" t="s">
        <v>4</v>
      </c>
      <c r="I6" s="43"/>
    </row>
    <row r="7" spans="1:10" s="3" customFormat="1" ht="12.75" customHeight="1" x14ac:dyDescent="0.3">
      <c r="A7" s="20" t="s">
        <v>5</v>
      </c>
      <c r="B7" s="1" t="s">
        <v>6</v>
      </c>
      <c r="C7" s="2"/>
      <c r="D7" s="2"/>
      <c r="E7" s="2"/>
      <c r="F7" s="2"/>
      <c r="G7" s="2"/>
      <c r="H7" s="2"/>
      <c r="I7" s="43"/>
    </row>
    <row r="8" spans="1:10" s="3" customFormat="1" ht="28.8" x14ac:dyDescent="0.3">
      <c r="A8" s="20" t="s">
        <v>7</v>
      </c>
      <c r="B8" s="26" t="s">
        <v>8</v>
      </c>
      <c r="C8" s="27" t="s">
        <v>1</v>
      </c>
      <c r="D8" s="28">
        <v>1</v>
      </c>
      <c r="E8" s="36">
        <v>72000</v>
      </c>
      <c r="F8" s="9">
        <f>SUM(D8*E8)</f>
        <v>72000</v>
      </c>
      <c r="G8" s="36">
        <v>65000</v>
      </c>
      <c r="H8" s="9">
        <f>G8*D8</f>
        <v>65000</v>
      </c>
      <c r="I8" s="44">
        <f>(F8+H8)/2</f>
        <v>68500</v>
      </c>
    </row>
    <row r="9" spans="1:10" s="3" customFormat="1" x14ac:dyDescent="0.3">
      <c r="A9" s="20" t="s">
        <v>9</v>
      </c>
      <c r="B9" s="26" t="s">
        <v>10</v>
      </c>
      <c r="C9" s="29" t="s">
        <v>1</v>
      </c>
      <c r="D9" s="30">
        <v>1</v>
      </c>
      <c r="E9" s="36">
        <v>60000</v>
      </c>
      <c r="F9" s="9">
        <f>E9*D9</f>
        <v>60000</v>
      </c>
      <c r="G9" s="36">
        <v>52000</v>
      </c>
      <c r="H9" s="9">
        <f t="shared" ref="H9:H14" si="0">G9*D9</f>
        <v>52000</v>
      </c>
      <c r="I9" s="44">
        <f t="shared" ref="I9:I14" si="1">(F9+H9)/2</f>
        <v>56000</v>
      </c>
      <c r="J9" s="5"/>
    </row>
    <row r="10" spans="1:10" s="3" customFormat="1" x14ac:dyDescent="0.3">
      <c r="A10" s="20" t="s">
        <v>11</v>
      </c>
      <c r="B10" s="26" t="s">
        <v>12</v>
      </c>
      <c r="C10" s="29" t="s">
        <v>1</v>
      </c>
      <c r="D10" s="30">
        <v>1</v>
      </c>
      <c r="E10" s="36">
        <v>60000</v>
      </c>
      <c r="F10" s="9">
        <f>E10*D10</f>
        <v>60000</v>
      </c>
      <c r="G10" s="36">
        <v>58000</v>
      </c>
      <c r="H10" s="9">
        <f t="shared" si="0"/>
        <v>58000</v>
      </c>
      <c r="I10" s="44">
        <f t="shared" si="1"/>
        <v>59000</v>
      </c>
      <c r="J10" s="5"/>
    </row>
    <row r="11" spans="1:10" s="3" customFormat="1" x14ac:dyDescent="0.3">
      <c r="A11" s="20" t="s">
        <v>13</v>
      </c>
      <c r="B11" s="26" t="s">
        <v>14</v>
      </c>
      <c r="C11" s="29" t="s">
        <v>15</v>
      </c>
      <c r="D11" s="30">
        <v>2.5</v>
      </c>
      <c r="E11" s="36">
        <v>12000</v>
      </c>
      <c r="F11" s="9">
        <f>E11*D11</f>
        <v>30000</v>
      </c>
      <c r="G11" s="36">
        <v>9500</v>
      </c>
      <c r="H11" s="9">
        <f t="shared" si="0"/>
        <v>23750</v>
      </c>
      <c r="I11" s="44">
        <f t="shared" si="1"/>
        <v>26875</v>
      </c>
      <c r="J11" s="5"/>
    </row>
    <row r="12" spans="1:10" s="3" customFormat="1" x14ac:dyDescent="0.3">
      <c r="A12" s="20" t="s">
        <v>16</v>
      </c>
      <c r="B12" s="26" t="s">
        <v>17</v>
      </c>
      <c r="C12" s="29" t="s">
        <v>15</v>
      </c>
      <c r="D12" s="30">
        <v>4.5</v>
      </c>
      <c r="E12" s="36">
        <v>17100</v>
      </c>
      <c r="F12" s="9">
        <f t="shared" ref="F12:F14" si="2">E12*D12</f>
        <v>76950</v>
      </c>
      <c r="G12" s="36">
        <v>17800</v>
      </c>
      <c r="H12" s="9">
        <f t="shared" si="0"/>
        <v>80100</v>
      </c>
      <c r="I12" s="44">
        <f t="shared" si="1"/>
        <v>78525</v>
      </c>
      <c r="J12" s="5"/>
    </row>
    <row r="13" spans="1:10" s="3" customFormat="1" x14ac:dyDescent="0.3">
      <c r="A13" s="20" t="s">
        <v>18</v>
      </c>
      <c r="B13" s="26" t="s">
        <v>19</v>
      </c>
      <c r="C13" s="29" t="s">
        <v>15</v>
      </c>
      <c r="D13" s="30">
        <v>2.5</v>
      </c>
      <c r="E13" s="36">
        <v>7000</v>
      </c>
      <c r="F13" s="9">
        <f t="shared" si="2"/>
        <v>17500</v>
      </c>
      <c r="G13" s="36">
        <v>2500</v>
      </c>
      <c r="H13" s="9">
        <f t="shared" si="0"/>
        <v>6250</v>
      </c>
      <c r="I13" s="44">
        <f t="shared" si="1"/>
        <v>11875</v>
      </c>
      <c r="J13" s="5"/>
    </row>
    <row r="14" spans="1:10" s="3" customFormat="1" x14ac:dyDescent="0.3">
      <c r="A14" s="20" t="s">
        <v>20</v>
      </c>
      <c r="B14" s="26" t="s">
        <v>21</v>
      </c>
      <c r="C14" s="29" t="s">
        <v>15</v>
      </c>
      <c r="D14" s="30">
        <v>2.5</v>
      </c>
      <c r="E14" s="36">
        <v>8000</v>
      </c>
      <c r="F14" s="9">
        <f t="shared" si="2"/>
        <v>20000</v>
      </c>
      <c r="G14" s="36">
        <v>6500</v>
      </c>
      <c r="H14" s="9">
        <f t="shared" si="0"/>
        <v>16250</v>
      </c>
      <c r="I14" s="44">
        <f t="shared" si="1"/>
        <v>18125</v>
      </c>
      <c r="J14" s="5"/>
    </row>
    <row r="15" spans="1:10" s="3" customFormat="1" x14ac:dyDescent="0.3">
      <c r="A15" s="45">
        <v>2</v>
      </c>
      <c r="B15" s="31" t="s">
        <v>22</v>
      </c>
      <c r="C15" s="32"/>
      <c r="D15" s="32"/>
      <c r="E15" s="9"/>
      <c r="F15" s="9"/>
      <c r="G15" s="9"/>
      <c r="H15" s="9"/>
      <c r="I15" s="44"/>
    </row>
    <row r="16" spans="1:10" s="3" customFormat="1" ht="30" customHeight="1" x14ac:dyDescent="0.3">
      <c r="A16" s="46" t="s">
        <v>23</v>
      </c>
      <c r="B16" s="26" t="s">
        <v>8</v>
      </c>
      <c r="C16" s="27" t="s">
        <v>1</v>
      </c>
      <c r="D16" s="28">
        <v>1</v>
      </c>
      <c r="E16" s="36">
        <v>72000</v>
      </c>
      <c r="F16" s="9">
        <f>E16*D16</f>
        <v>72000</v>
      </c>
      <c r="G16" s="36">
        <v>65000</v>
      </c>
      <c r="H16" s="9">
        <f>G16*D16</f>
        <v>65000</v>
      </c>
      <c r="I16" s="44">
        <f t="shared" ref="I16:I20" si="3">(F16+H16)/2</f>
        <v>68500</v>
      </c>
      <c r="J16" s="5"/>
    </row>
    <row r="17" spans="1:12" s="3" customFormat="1" x14ac:dyDescent="0.3">
      <c r="A17" s="46" t="s">
        <v>24</v>
      </c>
      <c r="B17" s="26" t="s">
        <v>10</v>
      </c>
      <c r="C17" s="29" t="s">
        <v>1</v>
      </c>
      <c r="D17" s="30">
        <v>1</v>
      </c>
      <c r="E17" s="36">
        <v>60000</v>
      </c>
      <c r="F17" s="9">
        <f t="shared" ref="F17:F21" si="4">E17*D17</f>
        <v>60000</v>
      </c>
      <c r="G17" s="36">
        <v>52000</v>
      </c>
      <c r="H17" s="9">
        <f t="shared" ref="H17:H21" si="5">G17*D17</f>
        <v>52000</v>
      </c>
      <c r="I17" s="44">
        <f t="shared" si="3"/>
        <v>56000</v>
      </c>
      <c r="L17" s="5"/>
    </row>
    <row r="18" spans="1:12" s="3" customFormat="1" x14ac:dyDescent="0.3">
      <c r="A18" s="46" t="s">
        <v>25</v>
      </c>
      <c r="B18" s="26" t="s">
        <v>12</v>
      </c>
      <c r="C18" s="29" t="s">
        <v>1</v>
      </c>
      <c r="D18" s="30">
        <v>1</v>
      </c>
      <c r="E18" s="36">
        <v>60000</v>
      </c>
      <c r="F18" s="9">
        <f t="shared" si="4"/>
        <v>60000</v>
      </c>
      <c r="G18" s="36">
        <v>58000</v>
      </c>
      <c r="H18" s="9">
        <f t="shared" si="5"/>
        <v>58000</v>
      </c>
      <c r="I18" s="44">
        <f t="shared" si="3"/>
        <v>59000</v>
      </c>
      <c r="L18" s="5"/>
    </row>
    <row r="19" spans="1:12" s="3" customFormat="1" x14ac:dyDescent="0.3">
      <c r="A19" s="46" t="s">
        <v>26</v>
      </c>
      <c r="B19" s="26" t="s">
        <v>14</v>
      </c>
      <c r="C19" s="29" t="s">
        <v>15</v>
      </c>
      <c r="D19" s="30">
        <v>1.7</v>
      </c>
      <c r="E19" s="36">
        <v>12000</v>
      </c>
      <c r="F19" s="9">
        <f t="shared" si="4"/>
        <v>20400</v>
      </c>
      <c r="G19" s="36">
        <v>9500</v>
      </c>
      <c r="H19" s="9">
        <f t="shared" si="5"/>
        <v>16150</v>
      </c>
      <c r="I19" s="44">
        <f t="shared" si="3"/>
        <v>18275</v>
      </c>
      <c r="L19" s="5"/>
    </row>
    <row r="20" spans="1:12" s="3" customFormat="1" x14ac:dyDescent="0.3">
      <c r="A20" s="46" t="s">
        <v>27</v>
      </c>
      <c r="B20" s="26" t="s">
        <v>17</v>
      </c>
      <c r="C20" s="29" t="s">
        <v>15</v>
      </c>
      <c r="D20" s="30">
        <v>1.3</v>
      </c>
      <c r="E20" s="36">
        <v>17100</v>
      </c>
      <c r="F20" s="9">
        <f t="shared" si="4"/>
        <v>22230</v>
      </c>
      <c r="G20" s="36">
        <v>17800</v>
      </c>
      <c r="H20" s="9">
        <f t="shared" si="5"/>
        <v>23140</v>
      </c>
      <c r="I20" s="44">
        <f t="shared" si="3"/>
        <v>22685</v>
      </c>
      <c r="L20" s="5"/>
    </row>
    <row r="21" spans="1:12" s="3" customFormat="1" x14ac:dyDescent="0.3">
      <c r="A21" s="46" t="s">
        <v>28</v>
      </c>
      <c r="B21" s="26" t="s">
        <v>29</v>
      </c>
      <c r="C21" s="29" t="s">
        <v>1</v>
      </c>
      <c r="D21" s="30">
        <v>1</v>
      </c>
      <c r="E21" s="36">
        <v>32500</v>
      </c>
      <c r="F21" s="9">
        <f t="shared" si="4"/>
        <v>32500</v>
      </c>
      <c r="G21" s="36">
        <v>35000</v>
      </c>
      <c r="H21" s="9">
        <f t="shared" si="5"/>
        <v>35000</v>
      </c>
      <c r="I21" s="44">
        <f>(F21+H21)/2</f>
        <v>33750</v>
      </c>
      <c r="L21" s="5"/>
    </row>
    <row r="22" spans="1:12" s="3" customFormat="1" x14ac:dyDescent="0.3">
      <c r="A22" s="47">
        <v>3</v>
      </c>
      <c r="B22" s="23" t="s">
        <v>30</v>
      </c>
      <c r="C22" s="12"/>
      <c r="D22" s="12"/>
      <c r="E22" s="13"/>
      <c r="F22" s="13"/>
      <c r="G22" s="13"/>
      <c r="H22" s="13"/>
      <c r="I22" s="48"/>
      <c r="J22" s="5"/>
      <c r="K22" s="5"/>
      <c r="L22" s="5"/>
    </row>
    <row r="23" spans="1:12" s="3" customFormat="1" ht="42.6" customHeight="1" x14ac:dyDescent="0.3">
      <c r="A23" s="6" t="s">
        <v>31</v>
      </c>
      <c r="B23" s="7" t="s">
        <v>32</v>
      </c>
      <c r="C23" s="8" t="s">
        <v>1</v>
      </c>
      <c r="D23" s="8">
        <v>1</v>
      </c>
      <c r="E23" s="9">
        <v>200000</v>
      </c>
      <c r="F23" s="9">
        <f>E23*D23</f>
        <v>200000</v>
      </c>
      <c r="G23" s="9">
        <v>200000</v>
      </c>
      <c r="H23" s="9">
        <f t="shared" ref="H23" si="6">G23*D23</f>
        <v>200000</v>
      </c>
      <c r="I23" s="44">
        <f>(F23+H23)/2</f>
        <v>200000</v>
      </c>
      <c r="J23" s="10"/>
      <c r="L23" s="5"/>
    </row>
    <row r="24" spans="1:12" s="3" customFormat="1" x14ac:dyDescent="0.3">
      <c r="A24" s="47">
        <v>4</v>
      </c>
      <c r="B24" s="23" t="s">
        <v>33</v>
      </c>
      <c r="C24" s="12"/>
      <c r="D24" s="12"/>
      <c r="E24" s="13"/>
      <c r="F24" s="13"/>
      <c r="G24" s="13"/>
      <c r="H24" s="13"/>
      <c r="I24" s="48"/>
    </row>
    <row r="25" spans="1:12" s="3" customFormat="1" x14ac:dyDescent="0.3">
      <c r="A25" s="6" t="s">
        <v>34</v>
      </c>
      <c r="B25" s="26" t="s">
        <v>35</v>
      </c>
      <c r="C25" s="12" t="s">
        <v>36</v>
      </c>
      <c r="D25" s="12">
        <f>2.1*0.8</f>
        <v>1.6800000000000002</v>
      </c>
      <c r="E25" s="13">
        <v>10000</v>
      </c>
      <c r="F25" s="13">
        <f t="shared" ref="F25:F35" si="7">E25*D25</f>
        <v>16800</v>
      </c>
      <c r="G25" s="13">
        <v>9800</v>
      </c>
      <c r="H25" s="9">
        <f t="shared" ref="H25:H35" si="8">G25*D25</f>
        <v>16464</v>
      </c>
      <c r="I25" s="44">
        <f>(F25+H25)/2</f>
        <v>16632</v>
      </c>
    </row>
    <row r="26" spans="1:12" s="3" customFormat="1" x14ac:dyDescent="0.3">
      <c r="A26" s="6" t="s">
        <v>37</v>
      </c>
      <c r="B26" s="26" t="s">
        <v>38</v>
      </c>
      <c r="C26" s="12" t="s">
        <v>1</v>
      </c>
      <c r="D26" s="12">
        <v>1</v>
      </c>
      <c r="E26" s="13">
        <v>98000</v>
      </c>
      <c r="F26" s="13">
        <f t="shared" si="7"/>
        <v>98000</v>
      </c>
      <c r="G26" s="13">
        <v>130000</v>
      </c>
      <c r="H26" s="9">
        <f t="shared" si="8"/>
        <v>130000</v>
      </c>
      <c r="I26" s="44">
        <f t="shared" ref="I26:I35" si="9">(F26+H26)/2</f>
        <v>114000</v>
      </c>
    </row>
    <row r="27" spans="1:12" s="3" customFormat="1" x14ac:dyDescent="0.3">
      <c r="A27" s="6" t="s">
        <v>39</v>
      </c>
      <c r="B27" s="26" t="s">
        <v>40</v>
      </c>
      <c r="C27" s="12" t="s">
        <v>36</v>
      </c>
      <c r="D27" s="12">
        <f>D25</f>
        <v>1.6800000000000002</v>
      </c>
      <c r="E27" s="13">
        <v>28000</v>
      </c>
      <c r="F27" s="13">
        <f t="shared" si="7"/>
        <v>47040.000000000007</v>
      </c>
      <c r="G27" s="13">
        <v>26700</v>
      </c>
      <c r="H27" s="9">
        <f t="shared" si="8"/>
        <v>44856.000000000007</v>
      </c>
      <c r="I27" s="44">
        <f t="shared" si="9"/>
        <v>45948.000000000007</v>
      </c>
    </row>
    <row r="28" spans="1:12" s="3" customFormat="1" x14ac:dyDescent="0.3">
      <c r="A28" s="6" t="s">
        <v>41</v>
      </c>
      <c r="B28" s="26" t="s">
        <v>42</v>
      </c>
      <c r="C28" s="12" t="s">
        <v>36</v>
      </c>
      <c r="D28" s="12">
        <f>D27</f>
        <v>1.6800000000000002</v>
      </c>
      <c r="E28" s="13">
        <v>18500</v>
      </c>
      <c r="F28" s="13">
        <f t="shared" si="7"/>
        <v>31080.000000000004</v>
      </c>
      <c r="G28" s="13">
        <v>19500</v>
      </c>
      <c r="H28" s="9">
        <f t="shared" si="8"/>
        <v>32760.000000000004</v>
      </c>
      <c r="I28" s="44">
        <f t="shared" si="9"/>
        <v>31920.000000000004</v>
      </c>
    </row>
    <row r="29" spans="1:12" s="3" customFormat="1" x14ac:dyDescent="0.3">
      <c r="A29" s="6" t="s">
        <v>43</v>
      </c>
      <c r="B29" s="26" t="s">
        <v>44</v>
      </c>
      <c r="C29" s="12" t="s">
        <v>1</v>
      </c>
      <c r="D29" s="12">
        <v>1</v>
      </c>
      <c r="E29" s="13">
        <v>39000</v>
      </c>
      <c r="F29" s="13">
        <f t="shared" si="7"/>
        <v>39000</v>
      </c>
      <c r="G29" s="13">
        <v>45000</v>
      </c>
      <c r="H29" s="9">
        <f t="shared" si="8"/>
        <v>45000</v>
      </c>
      <c r="I29" s="44">
        <f t="shared" si="9"/>
        <v>42000</v>
      </c>
    </row>
    <row r="30" spans="1:12" s="3" customFormat="1" x14ac:dyDescent="0.3">
      <c r="A30" s="6" t="s">
        <v>45</v>
      </c>
      <c r="B30" s="26" t="s">
        <v>46</v>
      </c>
      <c r="C30" s="12" t="s">
        <v>1</v>
      </c>
      <c r="D30" s="12">
        <v>1</v>
      </c>
      <c r="E30" s="13">
        <v>410000</v>
      </c>
      <c r="F30" s="13">
        <f t="shared" si="7"/>
        <v>410000</v>
      </c>
      <c r="G30" s="13">
        <v>385200</v>
      </c>
      <c r="H30" s="9">
        <f t="shared" si="8"/>
        <v>385200</v>
      </c>
      <c r="I30" s="44">
        <f t="shared" si="9"/>
        <v>397600</v>
      </c>
    </row>
    <row r="31" spans="1:12" s="3" customFormat="1" x14ac:dyDescent="0.3">
      <c r="A31" s="6" t="s">
        <v>47</v>
      </c>
      <c r="B31" s="11" t="s">
        <v>48</v>
      </c>
      <c r="C31" s="12" t="s">
        <v>1</v>
      </c>
      <c r="D31" s="12">
        <v>1</v>
      </c>
      <c r="E31" s="13">
        <v>140000</v>
      </c>
      <c r="F31" s="13">
        <f t="shared" si="7"/>
        <v>140000</v>
      </c>
      <c r="G31" s="13">
        <v>135000</v>
      </c>
      <c r="H31" s="9">
        <f t="shared" si="8"/>
        <v>135000</v>
      </c>
      <c r="I31" s="44">
        <f t="shared" si="9"/>
        <v>137500</v>
      </c>
    </row>
    <row r="32" spans="1:12" s="3" customFormat="1" x14ac:dyDescent="0.3">
      <c r="A32" s="6" t="s">
        <v>49</v>
      </c>
      <c r="B32" s="11" t="s">
        <v>128</v>
      </c>
      <c r="C32" s="12" t="s">
        <v>123</v>
      </c>
      <c r="D32" s="12">
        <f>12*0.35*0.3</f>
        <v>1.2599999999999998</v>
      </c>
      <c r="E32" s="13">
        <v>40000</v>
      </c>
      <c r="F32" s="13">
        <f>(E32*D32)</f>
        <v>50399.999999999993</v>
      </c>
      <c r="G32" s="13">
        <v>38000</v>
      </c>
      <c r="H32" s="9">
        <f t="shared" si="8"/>
        <v>47879.999999999993</v>
      </c>
      <c r="I32" s="44">
        <f t="shared" si="9"/>
        <v>49139.999999999993</v>
      </c>
    </row>
    <row r="33" spans="1:12" s="3" customFormat="1" x14ac:dyDescent="0.3">
      <c r="A33" s="6" t="s">
        <v>125</v>
      </c>
      <c r="B33" s="11" t="s">
        <v>129</v>
      </c>
      <c r="C33" s="12" t="s">
        <v>123</v>
      </c>
      <c r="D33" s="12">
        <v>1.51</v>
      </c>
      <c r="E33" s="13">
        <v>48200</v>
      </c>
      <c r="F33" s="13">
        <f>(E33*D33)</f>
        <v>72782</v>
      </c>
      <c r="G33" s="13">
        <v>48000</v>
      </c>
      <c r="H33" s="9">
        <f t="shared" si="8"/>
        <v>72480</v>
      </c>
      <c r="I33" s="44">
        <f t="shared" si="9"/>
        <v>72631</v>
      </c>
    </row>
    <row r="34" spans="1:12" s="3" customFormat="1" x14ac:dyDescent="0.3">
      <c r="A34" s="6" t="s">
        <v>126</v>
      </c>
      <c r="B34" s="11" t="s">
        <v>124</v>
      </c>
      <c r="C34" s="12" t="s">
        <v>15</v>
      </c>
      <c r="D34" s="12">
        <v>12</v>
      </c>
      <c r="E34" s="13">
        <v>27600</v>
      </c>
      <c r="F34" s="13">
        <f>(E34*D34)</f>
        <v>331200</v>
      </c>
      <c r="G34" s="13">
        <v>28900</v>
      </c>
      <c r="H34" s="9">
        <f t="shared" si="8"/>
        <v>346800</v>
      </c>
      <c r="I34" s="44">
        <f t="shared" si="9"/>
        <v>339000</v>
      </c>
    </row>
    <row r="35" spans="1:12" s="3" customFormat="1" ht="27" x14ac:dyDescent="0.3">
      <c r="A35" s="6" t="s">
        <v>127</v>
      </c>
      <c r="B35" s="15" t="s">
        <v>50</v>
      </c>
      <c r="C35" s="12" t="s">
        <v>15</v>
      </c>
      <c r="D35" s="12">
        <f>1.3</f>
        <v>1.3</v>
      </c>
      <c r="E35" s="13">
        <v>300000</v>
      </c>
      <c r="F35" s="13">
        <f t="shared" si="7"/>
        <v>390000</v>
      </c>
      <c r="G35" s="13">
        <v>245000</v>
      </c>
      <c r="H35" s="9">
        <f t="shared" si="8"/>
        <v>318500</v>
      </c>
      <c r="I35" s="44">
        <f t="shared" si="9"/>
        <v>354250</v>
      </c>
    </row>
    <row r="36" spans="1:12" s="3" customFormat="1" x14ac:dyDescent="0.3">
      <c r="A36" s="47">
        <v>5</v>
      </c>
      <c r="B36" s="23" t="s">
        <v>51</v>
      </c>
      <c r="C36" s="12"/>
      <c r="D36" s="12"/>
      <c r="E36" s="13"/>
      <c r="F36" s="13"/>
      <c r="G36" s="13"/>
      <c r="H36" s="13"/>
      <c r="I36" s="48"/>
    </row>
    <row r="37" spans="1:12" s="3" customFormat="1" x14ac:dyDescent="0.3">
      <c r="A37" s="6" t="s">
        <v>52</v>
      </c>
      <c r="B37" s="11" t="s">
        <v>53</v>
      </c>
      <c r="C37" s="12" t="s">
        <v>1</v>
      </c>
      <c r="D37" s="12">
        <v>1</v>
      </c>
      <c r="E37" s="13">
        <v>37000</v>
      </c>
      <c r="F37" s="13">
        <f>E37*D37</f>
        <v>37000</v>
      </c>
      <c r="G37" s="13">
        <v>35000</v>
      </c>
      <c r="H37" s="9">
        <f t="shared" ref="H37:H45" si="10">G37*D37</f>
        <v>35000</v>
      </c>
      <c r="I37" s="44">
        <f t="shared" ref="I37:I45" si="11">(F37+H37)/2</f>
        <v>36000</v>
      </c>
    </row>
    <row r="38" spans="1:12" s="3" customFormat="1" x14ac:dyDescent="0.3">
      <c r="A38" s="6" t="s">
        <v>54</v>
      </c>
      <c r="B38" s="11" t="s">
        <v>55</v>
      </c>
      <c r="C38" s="12" t="s">
        <v>1</v>
      </c>
      <c r="D38" s="12">
        <v>1</v>
      </c>
      <c r="E38" s="13">
        <v>42800</v>
      </c>
      <c r="F38" s="13">
        <f t="shared" ref="F38:F45" si="12">E38*D38</f>
        <v>42800</v>
      </c>
      <c r="G38" s="13">
        <v>45000</v>
      </c>
      <c r="H38" s="9">
        <f t="shared" si="10"/>
        <v>45000</v>
      </c>
      <c r="I38" s="44">
        <f t="shared" si="11"/>
        <v>43900</v>
      </c>
    </row>
    <row r="39" spans="1:12" s="3" customFormat="1" ht="28.8" x14ac:dyDescent="0.3">
      <c r="A39" s="6" t="s">
        <v>56</v>
      </c>
      <c r="B39" s="26" t="s">
        <v>8</v>
      </c>
      <c r="C39" s="12" t="s">
        <v>1</v>
      </c>
      <c r="D39" s="14">
        <v>1</v>
      </c>
      <c r="E39" s="36">
        <v>72000</v>
      </c>
      <c r="F39" s="13">
        <f t="shared" si="12"/>
        <v>72000</v>
      </c>
      <c r="G39" s="13">
        <v>65000</v>
      </c>
      <c r="H39" s="9">
        <f t="shared" si="10"/>
        <v>65000</v>
      </c>
      <c r="I39" s="44">
        <f t="shared" si="11"/>
        <v>68500</v>
      </c>
    </row>
    <row r="40" spans="1:12" s="3" customFormat="1" x14ac:dyDescent="0.3">
      <c r="A40" s="6" t="s">
        <v>57</v>
      </c>
      <c r="B40" s="26" t="s">
        <v>10</v>
      </c>
      <c r="C40" s="12" t="s">
        <v>1</v>
      </c>
      <c r="D40" s="14">
        <v>1</v>
      </c>
      <c r="E40" s="36">
        <v>60000</v>
      </c>
      <c r="F40" s="13">
        <f t="shared" si="12"/>
        <v>60000</v>
      </c>
      <c r="G40" s="13">
        <v>52000</v>
      </c>
      <c r="H40" s="9">
        <f t="shared" si="10"/>
        <v>52000</v>
      </c>
      <c r="I40" s="44">
        <f t="shared" si="11"/>
        <v>56000</v>
      </c>
    </row>
    <row r="41" spans="1:12" s="3" customFormat="1" x14ac:dyDescent="0.3">
      <c r="A41" s="6" t="s">
        <v>58</v>
      </c>
      <c r="B41" s="26" t="s">
        <v>12</v>
      </c>
      <c r="C41" s="12" t="s">
        <v>1</v>
      </c>
      <c r="D41" s="14">
        <v>1</v>
      </c>
      <c r="E41" s="36">
        <v>60000</v>
      </c>
      <c r="F41" s="13">
        <f t="shared" si="12"/>
        <v>60000</v>
      </c>
      <c r="G41" s="13">
        <v>58000</v>
      </c>
      <c r="H41" s="9">
        <f t="shared" si="10"/>
        <v>58000</v>
      </c>
      <c r="I41" s="44">
        <f t="shared" si="11"/>
        <v>59000</v>
      </c>
    </row>
    <row r="42" spans="1:12" s="3" customFormat="1" x14ac:dyDescent="0.3">
      <c r="A42" s="6" t="s">
        <v>59</v>
      </c>
      <c r="B42" s="26" t="s">
        <v>14</v>
      </c>
      <c r="C42" s="12" t="s">
        <v>15</v>
      </c>
      <c r="D42" s="14">
        <v>1.84</v>
      </c>
      <c r="E42" s="36">
        <v>12000</v>
      </c>
      <c r="F42" s="13">
        <f t="shared" si="12"/>
        <v>22080</v>
      </c>
      <c r="G42" s="13">
        <v>9500</v>
      </c>
      <c r="H42" s="9">
        <f t="shared" si="10"/>
        <v>17480</v>
      </c>
      <c r="I42" s="44">
        <f t="shared" si="11"/>
        <v>19780</v>
      </c>
    </row>
    <row r="43" spans="1:12" s="3" customFormat="1" x14ac:dyDescent="0.3">
      <c r="A43" s="6" t="s">
        <v>60</v>
      </c>
      <c r="B43" s="26" t="s">
        <v>17</v>
      </c>
      <c r="C43" s="12" t="s">
        <v>15</v>
      </c>
      <c r="D43" s="14">
        <v>1.3</v>
      </c>
      <c r="E43" s="36">
        <v>17100</v>
      </c>
      <c r="F43" s="13">
        <f t="shared" si="12"/>
        <v>22230</v>
      </c>
      <c r="G43" s="13">
        <v>17800</v>
      </c>
      <c r="H43" s="9">
        <f t="shared" si="10"/>
        <v>23140</v>
      </c>
      <c r="I43" s="44">
        <f t="shared" si="11"/>
        <v>22685</v>
      </c>
    </row>
    <row r="44" spans="1:12" s="3" customFormat="1" x14ac:dyDescent="0.3">
      <c r="A44" s="6" t="s">
        <v>61</v>
      </c>
      <c r="B44" s="26" t="s">
        <v>44</v>
      </c>
      <c r="C44" s="12" t="s">
        <v>1</v>
      </c>
      <c r="D44" s="14">
        <v>1</v>
      </c>
      <c r="E44" s="13">
        <v>45000</v>
      </c>
      <c r="F44" s="13">
        <f t="shared" si="12"/>
        <v>45000</v>
      </c>
      <c r="G44" s="13">
        <v>45000</v>
      </c>
      <c r="H44" s="9">
        <f t="shared" si="10"/>
        <v>45000</v>
      </c>
      <c r="I44" s="44">
        <f t="shared" si="11"/>
        <v>45000</v>
      </c>
    </row>
    <row r="45" spans="1:12" s="3" customFormat="1" x14ac:dyDescent="0.3">
      <c r="A45" s="6" t="s">
        <v>62</v>
      </c>
      <c r="B45" s="26" t="s">
        <v>46</v>
      </c>
      <c r="C45" s="12" t="s">
        <v>1</v>
      </c>
      <c r="D45" s="14">
        <v>1</v>
      </c>
      <c r="E45" s="13">
        <v>400000</v>
      </c>
      <c r="F45" s="13">
        <f t="shared" si="12"/>
        <v>400000</v>
      </c>
      <c r="G45" s="13">
        <v>385200</v>
      </c>
      <c r="H45" s="9">
        <f t="shared" si="10"/>
        <v>385200</v>
      </c>
      <c r="I45" s="44">
        <f t="shared" si="11"/>
        <v>392600</v>
      </c>
    </row>
    <row r="46" spans="1:12" s="3" customFormat="1" x14ac:dyDescent="0.3">
      <c r="A46" s="47">
        <v>6</v>
      </c>
      <c r="B46" s="23" t="s">
        <v>63</v>
      </c>
      <c r="C46" s="12"/>
      <c r="D46" s="12"/>
      <c r="E46" s="13"/>
      <c r="F46" s="13"/>
      <c r="G46" s="13"/>
      <c r="H46" s="13"/>
      <c r="I46" s="48"/>
      <c r="L46" s="5"/>
    </row>
    <row r="47" spans="1:12" s="3" customFormat="1" x14ac:dyDescent="0.3">
      <c r="A47" s="6" t="s">
        <v>64</v>
      </c>
      <c r="B47" s="11" t="s">
        <v>53</v>
      </c>
      <c r="C47" s="12" t="s">
        <v>1</v>
      </c>
      <c r="D47" s="12">
        <v>1</v>
      </c>
      <c r="E47" s="13">
        <v>40000</v>
      </c>
      <c r="F47" s="13">
        <f>E47*D47</f>
        <v>40000</v>
      </c>
      <c r="G47" s="13">
        <v>40000</v>
      </c>
      <c r="H47" s="9">
        <f t="shared" ref="H47:H53" si="13">G47*D47</f>
        <v>40000</v>
      </c>
      <c r="I47" s="44">
        <f t="shared" ref="I47:I53" si="14">(F47+H47)/2</f>
        <v>40000</v>
      </c>
      <c r="L47" s="5"/>
    </row>
    <row r="48" spans="1:12" s="3" customFormat="1" x14ac:dyDescent="0.3">
      <c r="A48" s="6" t="s">
        <v>65</v>
      </c>
      <c r="B48" s="11" t="s">
        <v>55</v>
      </c>
      <c r="C48" s="12" t="s">
        <v>1</v>
      </c>
      <c r="D48" s="12">
        <v>1</v>
      </c>
      <c r="E48" s="13">
        <v>38000</v>
      </c>
      <c r="F48" s="13">
        <f t="shared" ref="F48:F53" si="15">E48*D48</f>
        <v>38000</v>
      </c>
      <c r="G48" s="13">
        <v>38000</v>
      </c>
      <c r="H48" s="9">
        <f t="shared" si="13"/>
        <v>38000</v>
      </c>
      <c r="I48" s="44">
        <f t="shared" si="14"/>
        <v>38000</v>
      </c>
      <c r="L48" s="5"/>
    </row>
    <row r="49" spans="1:12" s="3" customFormat="1" ht="28.8" x14ac:dyDescent="0.3">
      <c r="A49" s="6" t="s">
        <v>66</v>
      </c>
      <c r="B49" s="26" t="s">
        <v>8</v>
      </c>
      <c r="C49" s="12" t="s">
        <v>1</v>
      </c>
      <c r="D49" s="14">
        <v>1</v>
      </c>
      <c r="E49" s="36">
        <v>72000</v>
      </c>
      <c r="F49" s="13">
        <f t="shared" si="15"/>
        <v>72000</v>
      </c>
      <c r="G49" s="13">
        <v>65000</v>
      </c>
      <c r="H49" s="9">
        <f t="shared" si="13"/>
        <v>65000</v>
      </c>
      <c r="I49" s="44">
        <f t="shared" si="14"/>
        <v>68500</v>
      </c>
      <c r="L49" s="5"/>
    </row>
    <row r="50" spans="1:12" s="3" customFormat="1" x14ac:dyDescent="0.3">
      <c r="A50" s="6" t="s">
        <v>67</v>
      </c>
      <c r="B50" s="26" t="s">
        <v>10</v>
      </c>
      <c r="C50" s="12" t="s">
        <v>1</v>
      </c>
      <c r="D50" s="14">
        <v>1</v>
      </c>
      <c r="E50" s="36">
        <v>60000</v>
      </c>
      <c r="F50" s="13">
        <f t="shared" si="15"/>
        <v>60000</v>
      </c>
      <c r="G50" s="13">
        <v>52000</v>
      </c>
      <c r="H50" s="9">
        <f t="shared" si="13"/>
        <v>52000</v>
      </c>
      <c r="I50" s="44">
        <f t="shared" si="14"/>
        <v>56000</v>
      </c>
      <c r="L50" s="5"/>
    </row>
    <row r="51" spans="1:12" s="3" customFormat="1" x14ac:dyDescent="0.3">
      <c r="A51" s="6" t="s">
        <v>68</v>
      </c>
      <c r="B51" s="26" t="s">
        <v>12</v>
      </c>
      <c r="C51" s="12" t="s">
        <v>1</v>
      </c>
      <c r="D51" s="14">
        <v>1</v>
      </c>
      <c r="E51" s="36">
        <v>60000</v>
      </c>
      <c r="F51" s="13">
        <f t="shared" si="15"/>
        <v>60000</v>
      </c>
      <c r="G51" s="13">
        <v>58000</v>
      </c>
      <c r="H51" s="9">
        <f t="shared" si="13"/>
        <v>58000</v>
      </c>
      <c r="I51" s="44">
        <f t="shared" si="14"/>
        <v>59000</v>
      </c>
      <c r="L51" s="5"/>
    </row>
    <row r="52" spans="1:12" s="3" customFormat="1" x14ac:dyDescent="0.3">
      <c r="A52" s="6" t="s">
        <v>69</v>
      </c>
      <c r="B52" s="26" t="s">
        <v>14</v>
      </c>
      <c r="C52" s="12" t="s">
        <v>15</v>
      </c>
      <c r="D52" s="14">
        <v>18</v>
      </c>
      <c r="E52" s="36">
        <v>12000</v>
      </c>
      <c r="F52" s="13">
        <f t="shared" si="15"/>
        <v>216000</v>
      </c>
      <c r="G52" s="13">
        <v>9500</v>
      </c>
      <c r="H52" s="9">
        <f t="shared" si="13"/>
        <v>171000</v>
      </c>
      <c r="I52" s="44">
        <f t="shared" si="14"/>
        <v>193500</v>
      </c>
      <c r="L52" s="5"/>
    </row>
    <row r="53" spans="1:12" s="3" customFormat="1" x14ac:dyDescent="0.3">
      <c r="A53" s="6" t="s">
        <v>70</v>
      </c>
      <c r="B53" s="26" t="s">
        <v>17</v>
      </c>
      <c r="C53" s="12" t="s">
        <v>15</v>
      </c>
      <c r="D53" s="14">
        <v>5.6</v>
      </c>
      <c r="E53" s="36">
        <v>17100</v>
      </c>
      <c r="F53" s="13">
        <f t="shared" si="15"/>
        <v>95760</v>
      </c>
      <c r="G53" s="13">
        <v>17800</v>
      </c>
      <c r="H53" s="9">
        <f t="shared" si="13"/>
        <v>99680</v>
      </c>
      <c r="I53" s="44">
        <f t="shared" si="14"/>
        <v>97720</v>
      </c>
      <c r="L53" s="5"/>
    </row>
    <row r="54" spans="1:12" s="3" customFormat="1" x14ac:dyDescent="0.3">
      <c r="A54" s="47">
        <v>7</v>
      </c>
      <c r="B54" s="23" t="s">
        <v>71</v>
      </c>
      <c r="C54" s="12"/>
      <c r="D54" s="12"/>
      <c r="E54" s="13"/>
      <c r="F54" s="13"/>
      <c r="G54" s="13"/>
      <c r="H54" s="13"/>
      <c r="I54" s="48"/>
      <c r="L54" s="5"/>
    </row>
    <row r="55" spans="1:12" s="3" customFormat="1" x14ac:dyDescent="0.3">
      <c r="A55" s="6" t="s">
        <v>72</v>
      </c>
      <c r="B55" s="11" t="s">
        <v>53</v>
      </c>
      <c r="C55" s="12" t="s">
        <v>1</v>
      </c>
      <c r="D55" s="12">
        <v>1</v>
      </c>
      <c r="E55" s="13">
        <v>45000</v>
      </c>
      <c r="F55" s="13">
        <f>E55*D55</f>
        <v>45000</v>
      </c>
      <c r="G55" s="13">
        <v>45000</v>
      </c>
      <c r="H55" s="9">
        <f t="shared" ref="H55:H63" si="16">G55*D55</f>
        <v>45000</v>
      </c>
      <c r="I55" s="44">
        <f t="shared" ref="I55:I63" si="17">(F55+H55)/2</f>
        <v>45000</v>
      </c>
      <c r="L55" s="5"/>
    </row>
    <row r="56" spans="1:12" s="3" customFormat="1" x14ac:dyDescent="0.3">
      <c r="A56" s="6" t="s">
        <v>73</v>
      </c>
      <c r="B56" s="11" t="s">
        <v>55</v>
      </c>
      <c r="C56" s="12" t="s">
        <v>1</v>
      </c>
      <c r="D56" s="12">
        <v>1</v>
      </c>
      <c r="E56" s="13">
        <v>49600</v>
      </c>
      <c r="F56" s="13">
        <f t="shared" ref="F56:F63" si="18">E56*D56</f>
        <v>49600</v>
      </c>
      <c r="G56" s="13">
        <v>49600</v>
      </c>
      <c r="H56" s="9">
        <f t="shared" si="16"/>
        <v>49600</v>
      </c>
      <c r="I56" s="44">
        <f t="shared" si="17"/>
        <v>49600</v>
      </c>
      <c r="L56" s="5"/>
    </row>
    <row r="57" spans="1:12" s="3" customFormat="1" x14ac:dyDescent="0.3">
      <c r="A57" s="6" t="s">
        <v>74</v>
      </c>
      <c r="B57" s="11" t="s">
        <v>75</v>
      </c>
      <c r="C57" s="12" t="s">
        <v>1</v>
      </c>
      <c r="D57" s="12">
        <v>1</v>
      </c>
      <c r="E57" s="13">
        <v>55000</v>
      </c>
      <c r="F57" s="13">
        <f>E57*D57</f>
        <v>55000</v>
      </c>
      <c r="G57" s="13">
        <v>55000</v>
      </c>
      <c r="H57" s="9">
        <f t="shared" si="16"/>
        <v>55000</v>
      </c>
      <c r="I57" s="44">
        <f t="shared" si="17"/>
        <v>55000</v>
      </c>
      <c r="L57" s="5"/>
    </row>
    <row r="58" spans="1:12" s="3" customFormat="1" x14ac:dyDescent="0.3">
      <c r="A58" s="6" t="s">
        <v>76</v>
      </c>
      <c r="B58" s="11" t="s">
        <v>77</v>
      </c>
      <c r="C58" s="12" t="s">
        <v>36</v>
      </c>
      <c r="D58" s="12">
        <f>(1.82*1*2)*1.1</f>
        <v>4.0040000000000004</v>
      </c>
      <c r="E58" s="13">
        <v>37900</v>
      </c>
      <c r="F58" s="13">
        <f>E58*D58</f>
        <v>151751.6</v>
      </c>
      <c r="G58" s="13">
        <v>37900</v>
      </c>
      <c r="H58" s="9">
        <f t="shared" si="16"/>
        <v>151751.6</v>
      </c>
      <c r="I58" s="44">
        <f t="shared" si="17"/>
        <v>151751.6</v>
      </c>
      <c r="L58" s="5"/>
    </row>
    <row r="59" spans="1:12" s="3" customFormat="1" ht="28.8" x14ac:dyDescent="0.3">
      <c r="A59" s="6" t="s">
        <v>78</v>
      </c>
      <c r="B59" s="26" t="s">
        <v>8</v>
      </c>
      <c r="C59" s="12" t="s">
        <v>1</v>
      </c>
      <c r="D59" s="14">
        <v>1</v>
      </c>
      <c r="E59" s="36">
        <v>72000</v>
      </c>
      <c r="F59" s="13">
        <f t="shared" si="18"/>
        <v>72000</v>
      </c>
      <c r="G59" s="13">
        <v>65000</v>
      </c>
      <c r="H59" s="9">
        <f t="shared" si="16"/>
        <v>65000</v>
      </c>
      <c r="I59" s="44">
        <f t="shared" si="17"/>
        <v>68500</v>
      </c>
      <c r="L59" s="5"/>
    </row>
    <row r="60" spans="1:12" s="3" customFormat="1" x14ac:dyDescent="0.3">
      <c r="A60" s="6" t="s">
        <v>79</v>
      </c>
      <c r="B60" s="26" t="s">
        <v>10</v>
      </c>
      <c r="C60" s="12" t="s">
        <v>1</v>
      </c>
      <c r="D60" s="14">
        <v>1</v>
      </c>
      <c r="E60" s="36">
        <v>60000</v>
      </c>
      <c r="F60" s="13">
        <f t="shared" si="18"/>
        <v>60000</v>
      </c>
      <c r="G60" s="13">
        <v>52000</v>
      </c>
      <c r="H60" s="9">
        <f t="shared" si="16"/>
        <v>52000</v>
      </c>
      <c r="I60" s="44">
        <f t="shared" si="17"/>
        <v>56000</v>
      </c>
      <c r="L60" s="5"/>
    </row>
    <row r="61" spans="1:12" s="3" customFormat="1" x14ac:dyDescent="0.3">
      <c r="A61" s="6" t="s">
        <v>80</v>
      </c>
      <c r="B61" s="26" t="s">
        <v>12</v>
      </c>
      <c r="C61" s="12" t="s">
        <v>1</v>
      </c>
      <c r="D61" s="14">
        <v>1</v>
      </c>
      <c r="E61" s="36">
        <v>60000</v>
      </c>
      <c r="F61" s="13">
        <f t="shared" si="18"/>
        <v>60000</v>
      </c>
      <c r="G61" s="13">
        <v>58000</v>
      </c>
      <c r="H61" s="9">
        <f t="shared" si="16"/>
        <v>58000</v>
      </c>
      <c r="I61" s="44">
        <f t="shared" si="17"/>
        <v>59000</v>
      </c>
      <c r="L61" s="5"/>
    </row>
    <row r="62" spans="1:12" s="3" customFormat="1" x14ac:dyDescent="0.3">
      <c r="A62" s="6" t="s">
        <v>81</v>
      </c>
      <c r="B62" s="26" t="s">
        <v>14</v>
      </c>
      <c r="C62" s="12" t="s">
        <v>15</v>
      </c>
      <c r="D62" s="14">
        <v>1.5</v>
      </c>
      <c r="E62" s="36">
        <v>12000</v>
      </c>
      <c r="F62" s="13">
        <f t="shared" si="18"/>
        <v>18000</v>
      </c>
      <c r="G62" s="13">
        <v>9500</v>
      </c>
      <c r="H62" s="9">
        <f t="shared" si="16"/>
        <v>14250</v>
      </c>
      <c r="I62" s="44">
        <f t="shared" si="17"/>
        <v>16125</v>
      </c>
      <c r="L62" s="5"/>
    </row>
    <row r="63" spans="1:12" s="3" customFormat="1" x14ac:dyDescent="0.3">
      <c r="A63" s="6" t="s">
        <v>82</v>
      </c>
      <c r="B63" s="26" t="s">
        <v>17</v>
      </c>
      <c r="C63" s="12" t="s">
        <v>15</v>
      </c>
      <c r="D63" s="14">
        <v>1.45</v>
      </c>
      <c r="E63" s="36">
        <v>17100</v>
      </c>
      <c r="F63" s="13">
        <f t="shared" si="18"/>
        <v>24795</v>
      </c>
      <c r="G63" s="13">
        <v>17800</v>
      </c>
      <c r="H63" s="9">
        <f t="shared" si="16"/>
        <v>25810</v>
      </c>
      <c r="I63" s="44">
        <f t="shared" si="17"/>
        <v>25302.5</v>
      </c>
      <c r="L63" s="5"/>
    </row>
    <row r="64" spans="1:12" s="3" customFormat="1" x14ac:dyDescent="0.3">
      <c r="A64" s="47">
        <v>8</v>
      </c>
      <c r="B64" s="23" t="s">
        <v>83</v>
      </c>
      <c r="C64" s="12"/>
      <c r="D64" s="12"/>
      <c r="E64" s="13"/>
      <c r="F64" s="13"/>
      <c r="G64" s="13"/>
      <c r="H64" s="13"/>
      <c r="I64" s="48"/>
      <c r="L64" s="5"/>
    </row>
    <row r="65" spans="1:12" s="3" customFormat="1" ht="53.4" x14ac:dyDescent="0.3">
      <c r="A65" s="6" t="s">
        <v>84</v>
      </c>
      <c r="B65" s="15" t="s">
        <v>108</v>
      </c>
      <c r="C65" s="12" t="s">
        <v>36</v>
      </c>
      <c r="D65" s="14">
        <f>7.2*2.5</f>
        <v>18</v>
      </c>
      <c r="E65" s="13">
        <v>27900</v>
      </c>
      <c r="F65" s="13">
        <f>E65*D65</f>
        <v>502200</v>
      </c>
      <c r="G65" s="13">
        <v>33000</v>
      </c>
      <c r="H65" s="9">
        <f t="shared" ref="H65:H67" si="19">G65*D65</f>
        <v>594000</v>
      </c>
      <c r="I65" s="44">
        <f t="shared" ref="I65:I67" si="20">(F65+H65)/2</f>
        <v>548100</v>
      </c>
      <c r="L65" s="5"/>
    </row>
    <row r="66" spans="1:12" s="3" customFormat="1" ht="53.4" x14ac:dyDescent="0.3">
      <c r="A66" s="6" t="s">
        <v>85</v>
      </c>
      <c r="B66" s="15" t="s">
        <v>109</v>
      </c>
      <c r="C66" s="12" t="s">
        <v>36</v>
      </c>
      <c r="D66" s="14">
        <v>8.5</v>
      </c>
      <c r="E66" s="13">
        <v>27900</v>
      </c>
      <c r="F66" s="13">
        <f>E66*D66</f>
        <v>237150</v>
      </c>
      <c r="G66" s="13">
        <v>33000</v>
      </c>
      <c r="H66" s="9">
        <f t="shared" si="19"/>
        <v>280500</v>
      </c>
      <c r="I66" s="44">
        <f t="shared" si="20"/>
        <v>258825</v>
      </c>
      <c r="L66" s="5"/>
    </row>
    <row r="67" spans="1:12" s="3" customFormat="1" x14ac:dyDescent="0.3">
      <c r="A67" s="6" t="s">
        <v>86</v>
      </c>
      <c r="B67" s="11" t="s">
        <v>87</v>
      </c>
      <c r="C67" s="12" t="s">
        <v>88</v>
      </c>
      <c r="D67" s="14">
        <v>1</v>
      </c>
      <c r="E67" s="13">
        <v>80200</v>
      </c>
      <c r="F67" s="13">
        <f>E67*D67</f>
        <v>80200</v>
      </c>
      <c r="G67" s="13">
        <v>76340</v>
      </c>
      <c r="H67" s="9">
        <f t="shared" si="19"/>
        <v>76340</v>
      </c>
      <c r="I67" s="44">
        <f t="shared" si="20"/>
        <v>78270</v>
      </c>
      <c r="L67" s="5"/>
    </row>
    <row r="68" spans="1:12" s="3" customFormat="1" x14ac:dyDescent="0.3">
      <c r="A68" s="47">
        <v>9</v>
      </c>
      <c r="B68" s="23" t="s">
        <v>89</v>
      </c>
      <c r="C68" s="12"/>
      <c r="D68" s="12"/>
      <c r="E68" s="13"/>
      <c r="F68" s="13"/>
      <c r="G68" s="13"/>
      <c r="H68" s="13"/>
      <c r="I68" s="48"/>
      <c r="L68" s="5"/>
    </row>
    <row r="69" spans="1:12" s="3" customFormat="1" x14ac:dyDescent="0.3">
      <c r="A69" s="6" t="s">
        <v>105</v>
      </c>
      <c r="B69" s="11" t="s">
        <v>90</v>
      </c>
      <c r="C69" s="12" t="s">
        <v>36</v>
      </c>
      <c r="D69" s="12">
        <f>15*2.1</f>
        <v>31.5</v>
      </c>
      <c r="E69" s="13">
        <v>10000</v>
      </c>
      <c r="F69" s="13">
        <f>E69*D69</f>
        <v>315000</v>
      </c>
      <c r="G69" s="13">
        <v>6000</v>
      </c>
      <c r="H69" s="9">
        <f t="shared" ref="H69:H71" si="21">G69*D69</f>
        <v>189000</v>
      </c>
      <c r="I69" s="44">
        <f t="shared" ref="I69:I71" si="22">(F69+H69)/2</f>
        <v>252000</v>
      </c>
      <c r="L69" s="5"/>
    </row>
    <row r="70" spans="1:12" s="3" customFormat="1" ht="40.200000000000003" x14ac:dyDescent="0.3">
      <c r="A70" s="6" t="s">
        <v>106</v>
      </c>
      <c r="B70" s="15" t="s">
        <v>91</v>
      </c>
      <c r="C70" s="12" t="s">
        <v>36</v>
      </c>
      <c r="D70" s="12">
        <f>D69</f>
        <v>31.5</v>
      </c>
      <c r="E70" s="13">
        <v>20600</v>
      </c>
      <c r="F70" s="13">
        <f t="shared" ref="F70" si="23">E70*D70</f>
        <v>648900</v>
      </c>
      <c r="G70" s="13">
        <v>19800</v>
      </c>
      <c r="H70" s="9">
        <f t="shared" si="21"/>
        <v>623700</v>
      </c>
      <c r="I70" s="44">
        <f t="shared" si="22"/>
        <v>636300</v>
      </c>
      <c r="L70" s="5"/>
    </row>
    <row r="71" spans="1:12" s="3" customFormat="1" x14ac:dyDescent="0.3">
      <c r="A71" s="6" t="s">
        <v>107</v>
      </c>
      <c r="B71" s="15" t="s">
        <v>92</v>
      </c>
      <c r="C71" s="12" t="s">
        <v>1</v>
      </c>
      <c r="D71" s="12">
        <v>1</v>
      </c>
      <c r="E71" s="13">
        <v>200000</v>
      </c>
      <c r="F71" s="13">
        <f>E71*D71</f>
        <v>200000</v>
      </c>
      <c r="G71" s="13">
        <v>190000</v>
      </c>
      <c r="H71" s="9">
        <f t="shared" si="21"/>
        <v>190000</v>
      </c>
      <c r="I71" s="44">
        <f t="shared" si="22"/>
        <v>195000</v>
      </c>
      <c r="L71" s="5"/>
    </row>
    <row r="72" spans="1:12" s="3" customFormat="1" x14ac:dyDescent="0.3">
      <c r="A72" s="47">
        <v>10</v>
      </c>
      <c r="B72" s="24" t="s">
        <v>110</v>
      </c>
      <c r="C72" s="38"/>
      <c r="D72" s="38"/>
      <c r="E72" s="38"/>
      <c r="F72" s="38"/>
      <c r="G72" s="38"/>
      <c r="H72" s="38"/>
      <c r="I72" s="48"/>
      <c r="L72" s="5"/>
    </row>
    <row r="73" spans="1:12" s="3" customFormat="1" x14ac:dyDescent="0.3">
      <c r="A73" s="6" t="s">
        <v>94</v>
      </c>
      <c r="B73" s="16" t="s">
        <v>111</v>
      </c>
      <c r="C73" s="8" t="s">
        <v>36</v>
      </c>
      <c r="D73" s="8">
        <f>(5.1*0.95)*2+(5.1*0.45)*2</f>
        <v>14.28</v>
      </c>
      <c r="E73" s="9">
        <v>6500</v>
      </c>
      <c r="F73" s="9">
        <f>E73*D73</f>
        <v>92820</v>
      </c>
      <c r="G73" s="9">
        <v>4500</v>
      </c>
      <c r="H73" s="9">
        <f t="shared" ref="H73:H80" si="24">G73*D73</f>
        <v>64260</v>
      </c>
      <c r="I73" s="44">
        <f t="shared" ref="I73:I80" si="25">(F73+H73)/2</f>
        <v>78540</v>
      </c>
      <c r="L73" s="5"/>
    </row>
    <row r="74" spans="1:12" s="3" customFormat="1" x14ac:dyDescent="0.3">
      <c r="A74" s="6" t="s">
        <v>95</v>
      </c>
      <c r="B74" s="16" t="s">
        <v>112</v>
      </c>
      <c r="C74" s="8" t="s">
        <v>36</v>
      </c>
      <c r="D74" s="8">
        <f>D73</f>
        <v>14.28</v>
      </c>
      <c r="E74" s="9">
        <v>21300</v>
      </c>
      <c r="F74" s="9">
        <f>E74*D74</f>
        <v>304164</v>
      </c>
      <c r="G74" s="9">
        <v>21500</v>
      </c>
      <c r="H74" s="9">
        <f t="shared" si="24"/>
        <v>307020</v>
      </c>
      <c r="I74" s="44">
        <f t="shared" si="25"/>
        <v>305592</v>
      </c>
      <c r="L74" s="5"/>
    </row>
    <row r="75" spans="1:12" s="3" customFormat="1" x14ac:dyDescent="0.3">
      <c r="A75" s="6" t="s">
        <v>131</v>
      </c>
      <c r="B75" s="16" t="s">
        <v>113</v>
      </c>
      <c r="C75" s="8" t="s">
        <v>36</v>
      </c>
      <c r="D75" s="8">
        <f>D74+5</f>
        <v>19.28</v>
      </c>
      <c r="E75" s="9">
        <v>6800</v>
      </c>
      <c r="F75" s="9">
        <f t="shared" ref="F75:F79" si="26">E75*D75</f>
        <v>131104</v>
      </c>
      <c r="G75" s="9">
        <v>6500</v>
      </c>
      <c r="H75" s="9">
        <f t="shared" si="24"/>
        <v>125320.00000000001</v>
      </c>
      <c r="I75" s="44">
        <f t="shared" si="25"/>
        <v>128212</v>
      </c>
      <c r="L75" s="5"/>
    </row>
    <row r="76" spans="1:12" s="3" customFormat="1" x14ac:dyDescent="0.3">
      <c r="A76" s="6" t="s">
        <v>132</v>
      </c>
      <c r="B76" s="16" t="s">
        <v>114</v>
      </c>
      <c r="C76" s="8" t="s">
        <v>36</v>
      </c>
      <c r="D76" s="8">
        <f>(13.44)+(3.45*8)+(2.6*3)</f>
        <v>48.84</v>
      </c>
      <c r="E76" s="9">
        <v>12450</v>
      </c>
      <c r="F76" s="9">
        <f t="shared" si="26"/>
        <v>608058</v>
      </c>
      <c r="G76" s="9">
        <v>12500</v>
      </c>
      <c r="H76" s="9">
        <f t="shared" si="24"/>
        <v>610500</v>
      </c>
      <c r="I76" s="44">
        <f t="shared" si="25"/>
        <v>609279</v>
      </c>
      <c r="L76" s="5"/>
    </row>
    <row r="77" spans="1:12" s="3" customFormat="1" ht="43.2" x14ac:dyDescent="0.3">
      <c r="A77" s="6" t="s">
        <v>133</v>
      </c>
      <c r="B77" s="33" t="s">
        <v>115</v>
      </c>
      <c r="C77" s="8" t="s">
        <v>36</v>
      </c>
      <c r="D77" s="8">
        <v>15</v>
      </c>
      <c r="E77" s="9">
        <v>32000</v>
      </c>
      <c r="F77" s="9">
        <f t="shared" si="26"/>
        <v>480000</v>
      </c>
      <c r="G77" s="9">
        <v>35000</v>
      </c>
      <c r="H77" s="9">
        <f t="shared" si="24"/>
        <v>525000</v>
      </c>
      <c r="I77" s="44">
        <f t="shared" si="25"/>
        <v>502500</v>
      </c>
      <c r="L77" s="5"/>
    </row>
    <row r="78" spans="1:12" s="3" customFormat="1" x14ac:dyDescent="0.3">
      <c r="A78" s="6" t="s">
        <v>134</v>
      </c>
      <c r="B78" s="33" t="s">
        <v>116</v>
      </c>
      <c r="C78" s="8" t="s">
        <v>36</v>
      </c>
      <c r="D78" s="8">
        <f>(5.1*6.8)*1.3</f>
        <v>45.084000000000003</v>
      </c>
      <c r="E78" s="9">
        <v>12400</v>
      </c>
      <c r="F78" s="9">
        <f t="shared" si="26"/>
        <v>559041.60000000009</v>
      </c>
      <c r="G78" s="9">
        <v>12500</v>
      </c>
      <c r="H78" s="9">
        <f t="shared" si="24"/>
        <v>563550</v>
      </c>
      <c r="I78" s="44">
        <f t="shared" si="25"/>
        <v>561295.80000000005</v>
      </c>
      <c r="L78" s="5"/>
    </row>
    <row r="79" spans="1:12" s="3" customFormat="1" x14ac:dyDescent="0.3">
      <c r="A79" s="6" t="s">
        <v>135</v>
      </c>
      <c r="B79" s="33" t="s">
        <v>117</v>
      </c>
      <c r="C79" s="8" t="s">
        <v>36</v>
      </c>
      <c r="D79" s="8">
        <f>(1.3*2.7)*2.3</f>
        <v>8.0730000000000004</v>
      </c>
      <c r="E79" s="9">
        <v>12400</v>
      </c>
      <c r="F79" s="9">
        <f t="shared" si="26"/>
        <v>100105.20000000001</v>
      </c>
      <c r="G79" s="9">
        <v>12500</v>
      </c>
      <c r="H79" s="9">
        <f t="shared" si="24"/>
        <v>100912.5</v>
      </c>
      <c r="I79" s="44">
        <f t="shared" si="25"/>
        <v>100508.85</v>
      </c>
      <c r="L79" s="5"/>
    </row>
    <row r="80" spans="1:12" s="3" customFormat="1" x14ac:dyDescent="0.3">
      <c r="A80" s="6" t="s">
        <v>136</v>
      </c>
      <c r="B80" s="16" t="s">
        <v>118</v>
      </c>
      <c r="C80" s="8" t="s">
        <v>15</v>
      </c>
      <c r="D80" s="8">
        <v>5.0999999999999996</v>
      </c>
      <c r="E80" s="9">
        <v>16000</v>
      </c>
      <c r="F80" s="9">
        <f>E80*D80</f>
        <v>81600</v>
      </c>
      <c r="G80" s="9">
        <v>19000</v>
      </c>
      <c r="H80" s="9">
        <f t="shared" si="24"/>
        <v>96900</v>
      </c>
      <c r="I80" s="44">
        <f t="shared" si="25"/>
        <v>89250</v>
      </c>
      <c r="L80" s="5"/>
    </row>
    <row r="81" spans="1:12" s="3" customFormat="1" x14ac:dyDescent="0.3">
      <c r="A81" s="47">
        <v>11</v>
      </c>
      <c r="B81" s="24" t="s">
        <v>119</v>
      </c>
      <c r="C81" s="8"/>
      <c r="D81" s="8"/>
      <c r="E81" s="8"/>
      <c r="F81" s="8"/>
      <c r="G81" s="8"/>
      <c r="H81" s="8"/>
      <c r="I81" s="48"/>
      <c r="L81" s="5"/>
    </row>
    <row r="82" spans="1:12" s="3" customFormat="1" x14ac:dyDescent="0.3">
      <c r="A82" s="6" t="s">
        <v>137</v>
      </c>
      <c r="B82" s="16" t="s">
        <v>111</v>
      </c>
      <c r="C82" s="8" t="s">
        <v>36</v>
      </c>
      <c r="D82" s="8">
        <v>14.05</v>
      </c>
      <c r="E82" s="9">
        <v>6500</v>
      </c>
      <c r="F82" s="9">
        <f>E82*D82</f>
        <v>91325</v>
      </c>
      <c r="G82" s="9">
        <v>4500</v>
      </c>
      <c r="H82" s="9">
        <f t="shared" ref="H82:H89" si="27">G82*D82</f>
        <v>63225</v>
      </c>
      <c r="I82" s="44">
        <f t="shared" ref="I82:I89" si="28">(F82+H82)/2</f>
        <v>77275</v>
      </c>
      <c r="L82" s="5"/>
    </row>
    <row r="83" spans="1:12" s="3" customFormat="1" x14ac:dyDescent="0.3">
      <c r="A83" s="6" t="s">
        <v>138</v>
      </c>
      <c r="B83" s="16" t="s">
        <v>112</v>
      </c>
      <c r="C83" s="8" t="s">
        <v>36</v>
      </c>
      <c r="D83" s="8">
        <v>14.05</v>
      </c>
      <c r="E83" s="9">
        <v>21300</v>
      </c>
      <c r="F83" s="9">
        <f>E83*D83</f>
        <v>299265</v>
      </c>
      <c r="G83" s="9">
        <v>21500</v>
      </c>
      <c r="H83" s="9">
        <f t="shared" si="27"/>
        <v>302075</v>
      </c>
      <c r="I83" s="44">
        <f t="shared" si="28"/>
        <v>300670</v>
      </c>
      <c r="L83" s="5"/>
    </row>
    <row r="84" spans="1:12" s="3" customFormat="1" x14ac:dyDescent="0.3">
      <c r="A84" s="6" t="s">
        <v>139</v>
      </c>
      <c r="B84" s="16" t="s">
        <v>113</v>
      </c>
      <c r="C84" s="8" t="s">
        <v>36</v>
      </c>
      <c r="D84" s="8">
        <f>D83+3.5</f>
        <v>17.55</v>
      </c>
      <c r="E84" s="9">
        <v>6800</v>
      </c>
      <c r="F84" s="9">
        <f t="shared" ref="F84:F88" si="29">E84*D84</f>
        <v>119340</v>
      </c>
      <c r="G84" s="9">
        <v>6500</v>
      </c>
      <c r="H84" s="9">
        <f t="shared" si="27"/>
        <v>114075</v>
      </c>
      <c r="I84" s="44">
        <f t="shared" si="28"/>
        <v>116707.5</v>
      </c>
      <c r="L84" s="5"/>
    </row>
    <row r="85" spans="1:12" s="3" customFormat="1" x14ac:dyDescent="0.3">
      <c r="A85" s="6" t="s">
        <v>140</v>
      </c>
      <c r="B85" s="16" t="s">
        <v>114</v>
      </c>
      <c r="C85" s="8" t="s">
        <v>36</v>
      </c>
      <c r="D85" s="8">
        <v>40.119999999999997</v>
      </c>
      <c r="E85" s="9">
        <v>12450</v>
      </c>
      <c r="F85" s="9">
        <f t="shared" si="29"/>
        <v>499493.99999999994</v>
      </c>
      <c r="G85" s="9">
        <v>12500</v>
      </c>
      <c r="H85" s="9">
        <f t="shared" si="27"/>
        <v>501499.99999999994</v>
      </c>
      <c r="I85" s="44">
        <f t="shared" si="28"/>
        <v>500496.99999999994</v>
      </c>
      <c r="L85" s="5"/>
    </row>
    <row r="86" spans="1:12" s="3" customFormat="1" ht="43.2" x14ac:dyDescent="0.3">
      <c r="A86" s="6" t="s">
        <v>141</v>
      </c>
      <c r="B86" s="33" t="s">
        <v>115</v>
      </c>
      <c r="C86" s="8" t="s">
        <v>36</v>
      </c>
      <c r="D86" s="8">
        <v>18.5</v>
      </c>
      <c r="E86" s="9">
        <v>32000</v>
      </c>
      <c r="F86" s="9">
        <f t="shared" si="29"/>
        <v>592000</v>
      </c>
      <c r="G86" s="9">
        <v>35000</v>
      </c>
      <c r="H86" s="9">
        <f t="shared" si="27"/>
        <v>647500</v>
      </c>
      <c r="I86" s="44">
        <f t="shared" si="28"/>
        <v>619750</v>
      </c>
      <c r="L86" s="5"/>
    </row>
    <row r="87" spans="1:12" s="3" customFormat="1" x14ac:dyDescent="0.3">
      <c r="A87" s="6" t="s">
        <v>142</v>
      </c>
      <c r="B87" s="33" t="s">
        <v>116</v>
      </c>
      <c r="C87" s="8" t="s">
        <v>36</v>
      </c>
      <c r="D87" s="8">
        <f>(5.1*6.8)*1.3</f>
        <v>45.084000000000003</v>
      </c>
      <c r="E87" s="9">
        <v>12400</v>
      </c>
      <c r="F87" s="9">
        <f t="shared" si="29"/>
        <v>559041.60000000009</v>
      </c>
      <c r="G87" s="9">
        <v>12500</v>
      </c>
      <c r="H87" s="9">
        <f t="shared" si="27"/>
        <v>563550</v>
      </c>
      <c r="I87" s="44">
        <f t="shared" si="28"/>
        <v>561295.80000000005</v>
      </c>
      <c r="L87" s="5"/>
    </row>
    <row r="88" spans="1:12" s="3" customFormat="1" x14ac:dyDescent="0.3">
      <c r="A88" s="6" t="s">
        <v>143</v>
      </c>
      <c r="B88" s="33" t="s">
        <v>117</v>
      </c>
      <c r="C88" s="8" t="s">
        <v>36</v>
      </c>
      <c r="D88" s="8">
        <f>(1.3*2.7)*3</f>
        <v>10.530000000000001</v>
      </c>
      <c r="E88" s="9">
        <v>12400</v>
      </c>
      <c r="F88" s="9">
        <f t="shared" si="29"/>
        <v>130572.00000000001</v>
      </c>
      <c r="G88" s="9">
        <v>12500</v>
      </c>
      <c r="H88" s="9">
        <f t="shared" si="27"/>
        <v>131625</v>
      </c>
      <c r="I88" s="44">
        <f t="shared" si="28"/>
        <v>131098.5</v>
      </c>
      <c r="L88" s="5"/>
    </row>
    <row r="89" spans="1:12" s="3" customFormat="1" x14ac:dyDescent="0.3">
      <c r="A89" s="6" t="s">
        <v>144</v>
      </c>
      <c r="B89" s="16" t="s">
        <v>118</v>
      </c>
      <c r="C89" s="8" t="s">
        <v>15</v>
      </c>
      <c r="D89" s="8">
        <v>6.2</v>
      </c>
      <c r="E89" s="9">
        <v>16000</v>
      </c>
      <c r="F89" s="9">
        <f>E89*D89</f>
        <v>99200</v>
      </c>
      <c r="G89" s="9">
        <v>19000</v>
      </c>
      <c r="H89" s="9">
        <f t="shared" si="27"/>
        <v>117800</v>
      </c>
      <c r="I89" s="44">
        <f t="shared" si="28"/>
        <v>108500</v>
      </c>
      <c r="L89" s="5"/>
    </row>
    <row r="90" spans="1:12" s="3" customFormat="1" x14ac:dyDescent="0.3">
      <c r="A90" s="47">
        <v>12</v>
      </c>
      <c r="B90" s="24" t="s">
        <v>120</v>
      </c>
      <c r="C90" s="8"/>
      <c r="D90" s="8"/>
      <c r="E90" s="8"/>
      <c r="F90" s="8"/>
      <c r="G90" s="8"/>
      <c r="H90" s="8"/>
      <c r="I90" s="48"/>
      <c r="L90" s="5"/>
    </row>
    <row r="91" spans="1:12" s="3" customFormat="1" x14ac:dyDescent="0.3">
      <c r="A91" s="6" t="s">
        <v>145</v>
      </c>
      <c r="B91" s="16" t="s">
        <v>111</v>
      </c>
      <c r="C91" s="8" t="s">
        <v>36</v>
      </c>
      <c r="D91" s="8">
        <f>6.8*0.9</f>
        <v>6.12</v>
      </c>
      <c r="E91" s="9">
        <v>6500</v>
      </c>
      <c r="F91" s="9">
        <f>E91*D91</f>
        <v>39780</v>
      </c>
      <c r="G91" s="9">
        <v>4500</v>
      </c>
      <c r="H91" s="9">
        <f t="shared" ref="H91:H98" si="30">G91*D91</f>
        <v>27540</v>
      </c>
      <c r="I91" s="44">
        <f t="shared" ref="I91:I98" si="31">(F91+H91)/2</f>
        <v>33660</v>
      </c>
      <c r="L91" s="5"/>
    </row>
    <row r="92" spans="1:12" s="3" customFormat="1" x14ac:dyDescent="0.3">
      <c r="A92" s="6" t="s">
        <v>146</v>
      </c>
      <c r="B92" s="16" t="s">
        <v>112</v>
      </c>
      <c r="C92" s="8" t="s">
        <v>36</v>
      </c>
      <c r="D92" s="8">
        <f>D91</f>
        <v>6.12</v>
      </c>
      <c r="E92" s="9">
        <v>21300</v>
      </c>
      <c r="F92" s="9">
        <f>E92*D92</f>
        <v>130356</v>
      </c>
      <c r="G92" s="9">
        <v>21500</v>
      </c>
      <c r="H92" s="9">
        <f t="shared" si="30"/>
        <v>131580</v>
      </c>
      <c r="I92" s="44">
        <f t="shared" si="31"/>
        <v>130968</v>
      </c>
      <c r="L92" s="5"/>
    </row>
    <row r="93" spans="1:12" s="3" customFormat="1" x14ac:dyDescent="0.3">
      <c r="A93" s="6" t="s">
        <v>147</v>
      </c>
      <c r="B93" s="16" t="s">
        <v>113</v>
      </c>
      <c r="C93" s="8" t="s">
        <v>36</v>
      </c>
      <c r="D93" s="8">
        <f>D92+5</f>
        <v>11.120000000000001</v>
      </c>
      <c r="E93" s="9">
        <v>6800</v>
      </c>
      <c r="F93" s="9">
        <f t="shared" ref="F93:F97" si="32">E93*D93</f>
        <v>75616</v>
      </c>
      <c r="G93" s="9">
        <v>6500</v>
      </c>
      <c r="H93" s="9">
        <f t="shared" si="30"/>
        <v>72280</v>
      </c>
      <c r="I93" s="44">
        <f t="shared" si="31"/>
        <v>73948</v>
      </c>
      <c r="L93" s="5"/>
    </row>
    <row r="94" spans="1:12" s="3" customFormat="1" x14ac:dyDescent="0.3">
      <c r="A94" s="6" t="s">
        <v>148</v>
      </c>
      <c r="B94" s="16" t="s">
        <v>114</v>
      </c>
      <c r="C94" s="8" t="s">
        <v>36</v>
      </c>
      <c r="D94" s="8">
        <f>(5.1*1.5)+(2.76*1.9)+(6.8*3.4)</f>
        <v>36.013999999999996</v>
      </c>
      <c r="E94" s="9">
        <v>12450</v>
      </c>
      <c r="F94" s="9">
        <f t="shared" si="32"/>
        <v>448374.29999999993</v>
      </c>
      <c r="G94" s="9">
        <v>12500</v>
      </c>
      <c r="H94" s="9">
        <f t="shared" si="30"/>
        <v>450174.99999999994</v>
      </c>
      <c r="I94" s="44">
        <f t="shared" si="31"/>
        <v>449274.64999999991</v>
      </c>
      <c r="L94" s="5"/>
    </row>
    <row r="95" spans="1:12" s="3" customFormat="1" ht="43.2" x14ac:dyDescent="0.3">
      <c r="A95" s="6" t="s">
        <v>149</v>
      </c>
      <c r="B95" s="33" t="s">
        <v>115</v>
      </c>
      <c r="C95" s="8" t="s">
        <v>36</v>
      </c>
      <c r="D95" s="8">
        <v>12.45</v>
      </c>
      <c r="E95" s="9">
        <v>32000</v>
      </c>
      <c r="F95" s="9">
        <f t="shared" si="32"/>
        <v>398400</v>
      </c>
      <c r="G95" s="9">
        <v>35000</v>
      </c>
      <c r="H95" s="9">
        <f t="shared" si="30"/>
        <v>435750</v>
      </c>
      <c r="I95" s="44">
        <f t="shared" si="31"/>
        <v>417075</v>
      </c>
      <c r="L95" s="5"/>
    </row>
    <row r="96" spans="1:12" s="3" customFormat="1" x14ac:dyDescent="0.3">
      <c r="A96" s="6" t="s">
        <v>150</v>
      </c>
      <c r="B96" s="33" t="s">
        <v>116</v>
      </c>
      <c r="C96" s="8" t="s">
        <v>36</v>
      </c>
      <c r="D96" s="8">
        <f>(5.1*6.8)*1.3</f>
        <v>45.084000000000003</v>
      </c>
      <c r="E96" s="9">
        <v>12400</v>
      </c>
      <c r="F96" s="9">
        <f t="shared" si="32"/>
        <v>559041.60000000009</v>
      </c>
      <c r="G96" s="9">
        <v>12500</v>
      </c>
      <c r="H96" s="9">
        <f t="shared" si="30"/>
        <v>563550</v>
      </c>
      <c r="I96" s="44">
        <f t="shared" si="31"/>
        <v>561295.80000000005</v>
      </c>
      <c r="L96" s="5"/>
    </row>
    <row r="97" spans="1:12" s="3" customFormat="1" x14ac:dyDescent="0.3">
      <c r="A97" s="6" t="s">
        <v>151</v>
      </c>
      <c r="B97" s="33" t="s">
        <v>117</v>
      </c>
      <c r="C97" s="8" t="s">
        <v>36</v>
      </c>
      <c r="D97" s="8">
        <f>(1.87*2.3)*3</f>
        <v>12.903</v>
      </c>
      <c r="E97" s="9">
        <v>12400</v>
      </c>
      <c r="F97" s="9">
        <f t="shared" si="32"/>
        <v>159997.20000000001</v>
      </c>
      <c r="G97" s="9">
        <v>12500</v>
      </c>
      <c r="H97" s="9">
        <f t="shared" si="30"/>
        <v>161287.5</v>
      </c>
      <c r="I97" s="44">
        <f t="shared" si="31"/>
        <v>160642.35</v>
      </c>
      <c r="L97" s="5"/>
    </row>
    <row r="98" spans="1:12" s="3" customFormat="1" x14ac:dyDescent="0.3">
      <c r="A98" s="6" t="s">
        <v>152</v>
      </c>
      <c r="B98" s="16" t="s">
        <v>118</v>
      </c>
      <c r="C98" s="8" t="s">
        <v>15</v>
      </c>
      <c r="D98" s="8">
        <v>6.8</v>
      </c>
      <c r="E98" s="9">
        <v>15000</v>
      </c>
      <c r="F98" s="9">
        <f>E98*D98</f>
        <v>102000</v>
      </c>
      <c r="G98" s="9">
        <v>19000</v>
      </c>
      <c r="H98" s="9">
        <f t="shared" si="30"/>
        <v>129200</v>
      </c>
      <c r="I98" s="44">
        <f t="shared" si="31"/>
        <v>115600</v>
      </c>
      <c r="L98" s="5"/>
    </row>
    <row r="99" spans="1:12" s="3" customFormat="1" x14ac:dyDescent="0.3">
      <c r="A99" s="47">
        <v>13</v>
      </c>
      <c r="B99" s="24" t="s">
        <v>121</v>
      </c>
      <c r="C99" s="38"/>
      <c r="D99" s="38"/>
      <c r="E99" s="38"/>
      <c r="F99" s="38"/>
      <c r="G99" s="38"/>
      <c r="H99" s="38"/>
      <c r="I99" s="48"/>
      <c r="L99" s="5"/>
    </row>
    <row r="100" spans="1:12" s="3" customFormat="1" x14ac:dyDescent="0.3">
      <c r="A100" s="6" t="s">
        <v>153</v>
      </c>
      <c r="B100" s="16" t="s">
        <v>111</v>
      </c>
      <c r="C100" s="8" t="s">
        <v>36</v>
      </c>
      <c r="D100" s="38">
        <f>(3.75*0.97)</f>
        <v>3.6374999999999997</v>
      </c>
      <c r="E100" s="37">
        <v>6500</v>
      </c>
      <c r="F100" s="37">
        <f>E100*D100</f>
        <v>23643.75</v>
      </c>
      <c r="G100" s="37">
        <v>4500</v>
      </c>
      <c r="H100" s="9">
        <f t="shared" ref="H100:H103" si="33">G100*D100</f>
        <v>16368.749999999998</v>
      </c>
      <c r="I100" s="44">
        <f t="shared" ref="I100:I103" si="34">(F100+H100)/2</f>
        <v>20006.25</v>
      </c>
      <c r="L100" s="5"/>
    </row>
    <row r="101" spans="1:12" s="3" customFormat="1" x14ac:dyDescent="0.3">
      <c r="A101" s="6" t="s">
        <v>154</v>
      </c>
      <c r="B101" s="16" t="s">
        <v>113</v>
      </c>
      <c r="C101" s="8" t="s">
        <v>36</v>
      </c>
      <c r="D101" s="38">
        <f>(4.76*0.5)</f>
        <v>2.38</v>
      </c>
      <c r="E101" s="37">
        <v>6800</v>
      </c>
      <c r="F101" s="37">
        <f t="shared" ref="F101:F103" si="35">E101*D101</f>
        <v>16184</v>
      </c>
      <c r="G101" s="37">
        <v>6500</v>
      </c>
      <c r="H101" s="9">
        <f t="shared" si="33"/>
        <v>15470</v>
      </c>
      <c r="I101" s="44">
        <f t="shared" si="34"/>
        <v>15827</v>
      </c>
      <c r="L101" s="5"/>
    </row>
    <row r="102" spans="1:12" s="3" customFormat="1" x14ac:dyDescent="0.3">
      <c r="A102" s="6" t="s">
        <v>155</v>
      </c>
      <c r="B102" s="16" t="s">
        <v>114</v>
      </c>
      <c r="C102" s="8" t="s">
        <v>36</v>
      </c>
      <c r="D102" s="38">
        <f>(5.75*0.97)+(6.2*0.97)+(2.1*2.3)+18</f>
        <v>34.421500000000002</v>
      </c>
      <c r="E102" s="37">
        <v>12400</v>
      </c>
      <c r="F102" s="37">
        <f t="shared" si="35"/>
        <v>426826.60000000003</v>
      </c>
      <c r="G102" s="37">
        <v>12500</v>
      </c>
      <c r="H102" s="9">
        <f t="shared" si="33"/>
        <v>430268.75</v>
      </c>
      <c r="I102" s="44">
        <f t="shared" si="34"/>
        <v>428547.67500000005</v>
      </c>
      <c r="L102" s="5"/>
    </row>
    <row r="103" spans="1:12" s="3" customFormat="1" x14ac:dyDescent="0.3">
      <c r="A103" s="6" t="s">
        <v>156</v>
      </c>
      <c r="B103" s="33" t="s">
        <v>117</v>
      </c>
      <c r="C103" s="8" t="s">
        <v>36</v>
      </c>
      <c r="D103" s="38">
        <f>(2.7*0.97)*5+(2.6*6.2)*1.2</f>
        <v>32.439</v>
      </c>
      <c r="E103" s="37">
        <v>12400</v>
      </c>
      <c r="F103" s="37">
        <f t="shared" si="35"/>
        <v>402243.6</v>
      </c>
      <c r="G103" s="37">
        <v>12500</v>
      </c>
      <c r="H103" s="9">
        <f t="shared" si="33"/>
        <v>405487.5</v>
      </c>
      <c r="I103" s="44">
        <f t="shared" si="34"/>
        <v>403865.55</v>
      </c>
      <c r="L103" s="5"/>
    </row>
    <row r="104" spans="1:12" s="3" customFormat="1" x14ac:dyDescent="0.3">
      <c r="A104" s="47">
        <v>14</v>
      </c>
      <c r="B104" s="23" t="s">
        <v>122</v>
      </c>
      <c r="C104" s="12"/>
      <c r="D104" s="8"/>
      <c r="E104" s="9"/>
      <c r="F104" s="13"/>
      <c r="G104" s="9"/>
      <c r="H104" s="13"/>
      <c r="I104" s="48"/>
      <c r="L104" s="5"/>
    </row>
    <row r="105" spans="1:12" s="3" customFormat="1" x14ac:dyDescent="0.3">
      <c r="A105" s="6" t="s">
        <v>157</v>
      </c>
      <c r="B105" s="16" t="s">
        <v>111</v>
      </c>
      <c r="C105" s="8" t="s">
        <v>36</v>
      </c>
      <c r="D105" s="34">
        <v>6.38</v>
      </c>
      <c r="E105" s="9">
        <v>6500</v>
      </c>
      <c r="F105" s="37">
        <f>E105*D105</f>
        <v>41470</v>
      </c>
      <c r="G105" s="9">
        <v>4500</v>
      </c>
      <c r="H105" s="9">
        <f t="shared" ref="H105:H107" si="36">G105*D105</f>
        <v>28710</v>
      </c>
      <c r="I105" s="44">
        <f t="shared" ref="I105:I107" si="37">(F105+H105)/2</f>
        <v>35090</v>
      </c>
      <c r="L105" s="5"/>
    </row>
    <row r="106" spans="1:12" s="3" customFormat="1" x14ac:dyDescent="0.3">
      <c r="A106" s="6" t="s">
        <v>158</v>
      </c>
      <c r="B106" s="16" t="s">
        <v>113</v>
      </c>
      <c r="C106" s="8" t="s">
        <v>36</v>
      </c>
      <c r="D106" s="8">
        <v>6.38</v>
      </c>
      <c r="E106" s="9">
        <v>6800</v>
      </c>
      <c r="F106" s="37">
        <f>E106*D106</f>
        <v>43384</v>
      </c>
      <c r="G106" s="9">
        <v>21500</v>
      </c>
      <c r="H106" s="9">
        <f t="shared" si="36"/>
        <v>137170</v>
      </c>
      <c r="I106" s="44">
        <f t="shared" si="37"/>
        <v>90277</v>
      </c>
      <c r="L106" s="5"/>
    </row>
    <row r="107" spans="1:12" s="3" customFormat="1" x14ac:dyDescent="0.3">
      <c r="A107" s="6" t="s">
        <v>159</v>
      </c>
      <c r="B107" s="16" t="s">
        <v>114</v>
      </c>
      <c r="C107" s="8" t="s">
        <v>36</v>
      </c>
      <c r="D107" s="34">
        <v>8.691394957983043</v>
      </c>
      <c r="E107" s="9">
        <v>12400</v>
      </c>
      <c r="F107" s="37">
        <f>E107*D107</f>
        <v>107773.29747898973</v>
      </c>
      <c r="G107" s="9">
        <v>12500</v>
      </c>
      <c r="H107" s="9">
        <f t="shared" si="36"/>
        <v>108642.43697478804</v>
      </c>
      <c r="I107" s="44">
        <f t="shared" si="37"/>
        <v>108207.86722688889</v>
      </c>
      <c r="L107" s="5"/>
    </row>
    <row r="108" spans="1:12" s="3" customFormat="1" x14ac:dyDescent="0.3">
      <c r="A108" s="47">
        <v>15</v>
      </c>
      <c r="B108" s="23" t="s">
        <v>93</v>
      </c>
      <c r="C108" s="12"/>
      <c r="D108" s="12"/>
      <c r="E108" s="13"/>
      <c r="F108" s="13"/>
      <c r="G108" s="13"/>
      <c r="H108" s="13"/>
      <c r="I108" s="48"/>
      <c r="L108" s="5"/>
    </row>
    <row r="109" spans="1:12" s="3" customFormat="1" x14ac:dyDescent="0.3">
      <c r="A109" s="6" t="s">
        <v>130</v>
      </c>
      <c r="B109" s="26" t="s">
        <v>44</v>
      </c>
      <c r="C109" s="12" t="s">
        <v>1</v>
      </c>
      <c r="D109" s="12">
        <v>3</v>
      </c>
      <c r="E109" s="13">
        <v>37000</v>
      </c>
      <c r="F109" s="13">
        <f>E109*D109</f>
        <v>111000</v>
      </c>
      <c r="G109" s="13">
        <v>45000</v>
      </c>
      <c r="H109" s="9">
        <f t="shared" ref="H109:H110" si="38">G109*D109</f>
        <v>135000</v>
      </c>
      <c r="I109" s="44">
        <f t="shared" ref="I109:I110" si="39">(F109+H109)/2</f>
        <v>123000</v>
      </c>
      <c r="L109" s="5"/>
    </row>
    <row r="110" spans="1:12" s="3" customFormat="1" x14ac:dyDescent="0.3">
      <c r="A110" s="6" t="s">
        <v>160</v>
      </c>
      <c r="B110" s="26" t="s">
        <v>46</v>
      </c>
      <c r="C110" s="12" t="s">
        <v>1</v>
      </c>
      <c r="D110" s="12">
        <v>3</v>
      </c>
      <c r="E110" s="13">
        <v>380000</v>
      </c>
      <c r="F110" s="13">
        <f>E110*D110</f>
        <v>1140000</v>
      </c>
      <c r="G110" s="13">
        <v>379905.43305322144</v>
      </c>
      <c r="H110" s="9">
        <f t="shared" si="38"/>
        <v>1139716.2991596642</v>
      </c>
      <c r="I110" s="44">
        <f t="shared" si="39"/>
        <v>1139858.1495798321</v>
      </c>
      <c r="L110" s="5"/>
    </row>
    <row r="111" spans="1:12" s="3" customFormat="1" x14ac:dyDescent="0.3">
      <c r="A111" s="47"/>
      <c r="B111" s="23"/>
      <c r="C111" s="12"/>
      <c r="D111" s="8"/>
      <c r="E111" s="9"/>
      <c r="F111" s="13"/>
      <c r="G111" s="38"/>
      <c r="H111" s="38"/>
      <c r="I111" s="48"/>
      <c r="L111" s="5"/>
    </row>
    <row r="112" spans="1:12" s="3" customFormat="1" x14ac:dyDescent="0.3">
      <c r="A112" s="49"/>
      <c r="B112" s="24" t="s">
        <v>96</v>
      </c>
      <c r="C112" s="38"/>
      <c r="D112" s="38"/>
      <c r="E112" s="38"/>
      <c r="F112" s="37">
        <f>SUM(F8:F111)</f>
        <v>15265569.347478988</v>
      </c>
      <c r="G112" s="38"/>
      <c r="H112" s="37">
        <f>SUM(H8:H111)</f>
        <v>15268040.336134452</v>
      </c>
      <c r="I112" s="44">
        <f>(F112+H112)/2</f>
        <v>15266804.841806721</v>
      </c>
    </row>
    <row r="113" spans="1:9" s="3" customFormat="1" x14ac:dyDescent="0.3">
      <c r="A113" s="49"/>
      <c r="B113" s="16" t="s">
        <v>97</v>
      </c>
      <c r="C113" s="8" t="s">
        <v>98</v>
      </c>
      <c r="D113" s="35">
        <v>0.11</v>
      </c>
      <c r="E113" s="35"/>
      <c r="F113" s="13">
        <f>F112*D113</f>
        <v>1679212.6282226886</v>
      </c>
      <c r="G113" s="38"/>
      <c r="H113" s="37">
        <f>H112*D113</f>
        <v>1679484.4369747897</v>
      </c>
      <c r="I113" s="44">
        <f>(F113+H113)/2</f>
        <v>1679348.532598739</v>
      </c>
    </row>
    <row r="114" spans="1:9" s="3" customFormat="1" x14ac:dyDescent="0.3">
      <c r="A114" s="49"/>
      <c r="B114" s="16" t="s">
        <v>99</v>
      </c>
      <c r="C114" s="8" t="s">
        <v>100</v>
      </c>
      <c r="D114" s="35">
        <v>0.03</v>
      </c>
      <c r="E114" s="35"/>
      <c r="F114" s="13">
        <f>F112*D114</f>
        <v>457967.0804243696</v>
      </c>
      <c r="G114" s="38"/>
      <c r="H114" s="37">
        <f>H112*D114</f>
        <v>458041.21008403355</v>
      </c>
      <c r="I114" s="44">
        <f t="shared" ref="I114:I117" si="40">(F114+H114)/2</f>
        <v>458004.1452542016</v>
      </c>
    </row>
    <row r="115" spans="1:9" s="3" customFormat="1" x14ac:dyDescent="0.3">
      <c r="A115" s="49"/>
      <c r="B115" s="16" t="s">
        <v>101</v>
      </c>
      <c r="C115" s="8" t="s">
        <v>102</v>
      </c>
      <c r="D115" s="35">
        <v>0.05</v>
      </c>
      <c r="E115" s="35"/>
      <c r="F115" s="13">
        <f>F112*D115</f>
        <v>763278.46737394948</v>
      </c>
      <c r="G115" s="38"/>
      <c r="H115" s="37">
        <f>H112*D115</f>
        <v>763402.01680672262</v>
      </c>
      <c r="I115" s="44">
        <f t="shared" si="40"/>
        <v>763340.24209033605</v>
      </c>
    </row>
    <row r="116" spans="1:9" s="3" customFormat="1" ht="15" thickBot="1" x14ac:dyDescent="0.35">
      <c r="A116" s="49"/>
      <c r="B116" s="16" t="s">
        <v>103</v>
      </c>
      <c r="C116" s="38"/>
      <c r="D116" s="39"/>
      <c r="E116" s="39"/>
      <c r="F116" s="55">
        <f>F113+F114+F115</f>
        <v>2900458.1760210078</v>
      </c>
      <c r="G116" s="38"/>
      <c r="H116" s="58">
        <f>SUM(H113:H115)</f>
        <v>2900927.6638655458</v>
      </c>
      <c r="I116" s="60">
        <f t="shared" si="40"/>
        <v>2900692.9199432768</v>
      </c>
    </row>
    <row r="117" spans="1:9" s="3" customFormat="1" ht="15" thickBot="1" x14ac:dyDescent="0.35">
      <c r="A117" s="50"/>
      <c r="B117" s="51" t="s">
        <v>104</v>
      </c>
      <c r="C117" s="52"/>
      <c r="D117" s="53"/>
      <c r="E117" s="54"/>
      <c r="F117" s="56">
        <f>F112+F116</f>
        <v>18166027.523499995</v>
      </c>
      <c r="G117" s="57"/>
      <c r="H117" s="59">
        <f>H112+H116</f>
        <v>18168968</v>
      </c>
      <c r="I117" s="59">
        <f t="shared" si="40"/>
        <v>18167497.761749998</v>
      </c>
    </row>
    <row r="119" spans="1:9" x14ac:dyDescent="0.3">
      <c r="F119" s="17"/>
    </row>
    <row r="120" spans="1:9" x14ac:dyDescent="0.3">
      <c r="B120" t="s">
        <v>164</v>
      </c>
      <c r="F120" s="4"/>
    </row>
    <row r="121" spans="1:9" x14ac:dyDescent="0.3">
      <c r="F121" s="18"/>
    </row>
    <row r="122" spans="1:9" x14ac:dyDescent="0.3">
      <c r="F122" s="4"/>
    </row>
    <row r="123" spans="1:9" x14ac:dyDescent="0.3">
      <c r="B123" s="19" t="s">
        <v>166</v>
      </c>
      <c r="F123" s="4"/>
    </row>
    <row r="124" spans="1:9" x14ac:dyDescent="0.3">
      <c r="B124" s="19" t="s">
        <v>167</v>
      </c>
      <c r="F124" s="4"/>
    </row>
    <row r="125" spans="1:9" x14ac:dyDescent="0.3">
      <c r="B125" s="19"/>
    </row>
    <row r="126" spans="1:9" x14ac:dyDescent="0.3">
      <c r="B126" s="19"/>
    </row>
    <row r="127" spans="1:9" x14ac:dyDescent="0.3">
      <c r="F127" s="4"/>
    </row>
  </sheetData>
  <mergeCells count="3">
    <mergeCell ref="E5:F5"/>
    <mergeCell ref="G5:H5"/>
    <mergeCell ref="A3:I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ANALISIS MERCADO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2021-08-12T20:14:14Z</dcterms:modified>
</cp:coreProperties>
</file>